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33" activeTab="33"/>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state="hidden" r:id="rId27"/>
    <sheet name="6.2 Investissements par commune" sheetId="53" state="hidden" r:id="rId28"/>
    <sheet name="7, 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7.8 Quotité d'autofinancement" sheetId="38"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18"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F40" i="38" s="1"/>
  <c r="G36" i="38"/>
  <c r="G40" i="38" s="1"/>
  <c r="H36" i="38"/>
  <c r="H40" i="38" s="1"/>
  <c r="I36" i="38"/>
  <c r="I40" i="38" s="1"/>
  <c r="J36" i="38"/>
  <c r="J40" i="38" s="1"/>
  <c r="K36" i="38"/>
  <c r="K40" i="38" s="1"/>
  <c r="L36" i="38"/>
  <c r="L40" i="38" s="1"/>
  <c r="M36" i="38"/>
  <c r="M40" i="38" s="1"/>
  <c r="N36" i="38"/>
  <c r="N40" i="38" s="1"/>
  <c r="N42" i="38" s="1"/>
  <c r="N41" i="40" s="1"/>
  <c r="O36" i="38"/>
  <c r="O40" i="38" s="1"/>
  <c r="P36" i="38"/>
  <c r="P40" i="38" s="1"/>
  <c r="Q36" i="38"/>
  <c r="Q40" i="38" s="1"/>
  <c r="R36" i="38"/>
  <c r="R40" i="38" s="1"/>
  <c r="S36" i="38"/>
  <c r="S40" i="38" s="1"/>
  <c r="T36" i="38"/>
  <c r="T40" i="38" s="1"/>
  <c r="U36" i="38"/>
  <c r="U40" i="38" s="1"/>
  <c r="V36" i="38"/>
  <c r="V40" i="38" s="1"/>
  <c r="W36" i="38"/>
  <c r="W40" i="38" s="1"/>
  <c r="X36" i="38"/>
  <c r="Y36" i="38"/>
  <c r="Y40" i="38" s="1"/>
  <c r="Z36" i="38"/>
  <c r="Z40" i="38" s="1"/>
  <c r="AA36" i="38"/>
  <c r="AA40" i="38" s="1"/>
  <c r="AB36" i="38"/>
  <c r="AB40" i="38" s="1"/>
  <c r="AC36" i="38"/>
  <c r="AC40" i="38" s="1"/>
  <c r="AD36" i="38"/>
  <c r="AD40" i="38" s="1"/>
  <c r="AE36" i="38"/>
  <c r="AE40" i="38" s="1"/>
  <c r="AF36" i="38"/>
  <c r="AF40" i="38" s="1"/>
  <c r="AG36" i="38"/>
  <c r="AG40" i="38" s="1"/>
  <c r="AH36" i="38"/>
  <c r="AH40" i="38" s="1"/>
  <c r="AI36" i="38"/>
  <c r="AI40" i="38" s="1"/>
  <c r="AJ36" i="38"/>
  <c r="AJ40" i="38" s="1"/>
  <c r="AK36" i="38"/>
  <c r="AL36" i="38"/>
  <c r="AL40" i="38" s="1"/>
  <c r="AM36" i="38"/>
  <c r="AM40" i="38" s="1"/>
  <c r="AN36" i="38"/>
  <c r="AN40" i="38" s="1"/>
  <c r="AO36" i="38"/>
  <c r="AO40" i="38" s="1"/>
  <c r="AP36" i="38"/>
  <c r="AP40" i="38" s="1"/>
  <c r="AQ36" i="38"/>
  <c r="AQ40" i="38" s="1"/>
  <c r="AR36" i="38"/>
  <c r="AR40" i="38" s="1"/>
  <c r="AS36" i="38"/>
  <c r="AS40" i="38" s="1"/>
  <c r="AT36" i="38"/>
  <c r="AT40" i="38" s="1"/>
  <c r="AU36" i="38"/>
  <c r="AU40" i="38" s="1"/>
  <c r="AV36" i="38"/>
  <c r="AV40" i="38" s="1"/>
  <c r="AW36" i="38"/>
  <c r="AW40" i="38" s="1"/>
  <c r="AX36" i="38"/>
  <c r="AX40" i="38" s="1"/>
  <c r="AY36" i="38"/>
  <c r="AY40" i="38" s="1"/>
  <c r="AZ36" i="38"/>
  <c r="AZ40" i="38" s="1"/>
  <c r="BA36" i="38"/>
  <c r="BA40" i="38" s="1"/>
  <c r="BB36" i="38"/>
  <c r="BB40" i="38" s="1"/>
  <c r="BC36" i="38"/>
  <c r="BC40" i="38" s="1"/>
  <c r="BD36" i="38"/>
  <c r="BD40" i="38" s="1"/>
  <c r="BE36" i="38"/>
  <c r="BE40" i="38" s="1"/>
  <c r="F32" i="38"/>
  <c r="G32" i="38"/>
  <c r="H32" i="38"/>
  <c r="I32" i="38"/>
  <c r="J32" i="38"/>
  <c r="K32" i="38"/>
  <c r="L32" i="38"/>
  <c r="M32" i="38"/>
  <c r="N32" i="38"/>
  <c r="O32" i="38"/>
  <c r="P32" i="38"/>
  <c r="Q32" i="38"/>
  <c r="R32" i="38"/>
  <c r="S32" i="38"/>
  <c r="T32" i="38"/>
  <c r="U32" i="38"/>
  <c r="V32" i="38"/>
  <c r="W32" i="38"/>
  <c r="X32" i="38"/>
  <c r="Y32" i="38"/>
  <c r="Z32" i="38"/>
  <c r="AA32" i="38"/>
  <c r="AB32" i="38"/>
  <c r="AC32" i="38"/>
  <c r="AD32" i="38"/>
  <c r="AE32" i="38"/>
  <c r="AF32" i="38"/>
  <c r="AG32" i="38"/>
  <c r="AH32" i="38"/>
  <c r="AI32" i="38"/>
  <c r="AJ32" i="38"/>
  <c r="AK32" i="38"/>
  <c r="AL32" i="38"/>
  <c r="AM32" i="38"/>
  <c r="AN32" i="38"/>
  <c r="AO32" i="38"/>
  <c r="AP32" i="38"/>
  <c r="AQ32" i="38"/>
  <c r="AR32" i="38"/>
  <c r="AS32" i="38"/>
  <c r="AT32" i="38"/>
  <c r="AU32" i="38"/>
  <c r="AV32" i="38"/>
  <c r="AW32" i="38"/>
  <c r="AX32" i="38"/>
  <c r="AY32" i="38"/>
  <c r="AZ32" i="38"/>
  <c r="BA32" i="38"/>
  <c r="BB32" i="38"/>
  <c r="BC32" i="38"/>
  <c r="BD32" i="38"/>
  <c r="BE32" i="38"/>
  <c r="F31" i="38"/>
  <c r="G31" i="38"/>
  <c r="H31" i="38"/>
  <c r="I31" i="38"/>
  <c r="J31" i="38"/>
  <c r="K31" i="38"/>
  <c r="L31" i="38"/>
  <c r="M31" i="38"/>
  <c r="N31" i="38"/>
  <c r="O31" i="38"/>
  <c r="P31" i="38"/>
  <c r="Q31" i="38"/>
  <c r="R31" i="38"/>
  <c r="S31" i="38"/>
  <c r="T31" i="38"/>
  <c r="U31" i="38"/>
  <c r="V31" i="38"/>
  <c r="W31" i="38"/>
  <c r="X31" i="38"/>
  <c r="Y31" i="38"/>
  <c r="Z31" i="38"/>
  <c r="AA31" i="38"/>
  <c r="AB31" i="38"/>
  <c r="AC31" i="38"/>
  <c r="AD31" i="38"/>
  <c r="AE31" i="38"/>
  <c r="AF31" i="38"/>
  <c r="AG31" i="38"/>
  <c r="AH31" i="38"/>
  <c r="AI31" i="38"/>
  <c r="AJ31" i="38"/>
  <c r="AK31" i="38"/>
  <c r="AL31" i="38"/>
  <c r="AM31" i="38"/>
  <c r="AN31" i="38"/>
  <c r="AO31" i="38"/>
  <c r="AP31" i="38"/>
  <c r="AQ31" i="38"/>
  <c r="AR31" i="38"/>
  <c r="AS31" i="38"/>
  <c r="AT31" i="38"/>
  <c r="AU31" i="38"/>
  <c r="AV31" i="38"/>
  <c r="AW31" i="38"/>
  <c r="AX31" i="38"/>
  <c r="AY31" i="38"/>
  <c r="AZ31" i="38"/>
  <c r="BA31" i="38"/>
  <c r="BB31" i="38"/>
  <c r="BC31" i="38"/>
  <c r="BD31" i="38"/>
  <c r="BE31" i="38"/>
  <c r="F30" i="38"/>
  <c r="G30" i="38"/>
  <c r="H30" i="38"/>
  <c r="I30" i="38"/>
  <c r="J30" i="38"/>
  <c r="K30" i="38"/>
  <c r="L30" i="38"/>
  <c r="M30" i="38"/>
  <c r="N30" i="38"/>
  <c r="O30" i="38"/>
  <c r="P30" i="38"/>
  <c r="Q30" i="38"/>
  <c r="R30" i="38"/>
  <c r="S30" i="38"/>
  <c r="T30" i="38"/>
  <c r="U30" i="38"/>
  <c r="V30" i="38"/>
  <c r="W30" i="38"/>
  <c r="X30" i="38"/>
  <c r="Y30" i="38"/>
  <c r="Z30" i="38"/>
  <c r="AA30" i="38"/>
  <c r="AB30" i="38"/>
  <c r="AC30" i="38"/>
  <c r="AD30" i="38"/>
  <c r="AE30" i="38"/>
  <c r="AF30" i="38"/>
  <c r="AG30" i="38"/>
  <c r="AH30" i="38"/>
  <c r="AI30" i="38"/>
  <c r="AJ30" i="38"/>
  <c r="AK30" i="38"/>
  <c r="AL30" i="38"/>
  <c r="AM30" i="38"/>
  <c r="AN30" i="38"/>
  <c r="AO30" i="38"/>
  <c r="AP30" i="38"/>
  <c r="AQ30" i="38"/>
  <c r="AR30" i="38"/>
  <c r="AS30" i="38"/>
  <c r="AT30" i="38"/>
  <c r="AU30" i="38"/>
  <c r="AV30" i="38"/>
  <c r="AW30" i="38"/>
  <c r="AX30" i="38"/>
  <c r="AY30" i="38"/>
  <c r="AZ30" i="38"/>
  <c r="BA30" i="38"/>
  <c r="BB30" i="38"/>
  <c r="BC30" i="38"/>
  <c r="BD30" i="38"/>
  <c r="BE30" i="38"/>
  <c r="F29" i="38"/>
  <c r="G29" i="38"/>
  <c r="H29" i="38"/>
  <c r="I29" i="38"/>
  <c r="J29" i="38"/>
  <c r="K29" i="38"/>
  <c r="L29" i="38"/>
  <c r="M29" i="38"/>
  <c r="N29" i="38"/>
  <c r="O29" i="38"/>
  <c r="P29" i="38"/>
  <c r="Q29" i="38"/>
  <c r="R29" i="38"/>
  <c r="S29" i="38"/>
  <c r="T29" i="38"/>
  <c r="U29" i="38"/>
  <c r="V29" i="38"/>
  <c r="W29" i="38"/>
  <c r="X29" i="38"/>
  <c r="Y29" i="38"/>
  <c r="Z29" i="38"/>
  <c r="AA29" i="38"/>
  <c r="AB29" i="38"/>
  <c r="AC29" i="38"/>
  <c r="AD29" i="38"/>
  <c r="AE29" i="38"/>
  <c r="AF29" i="38"/>
  <c r="AG29" i="38"/>
  <c r="AH29" i="38"/>
  <c r="AI29" i="38"/>
  <c r="AJ29" i="38"/>
  <c r="AK29" i="38"/>
  <c r="AL29" i="38"/>
  <c r="AM29" i="38"/>
  <c r="AN29" i="38"/>
  <c r="AO29" i="38"/>
  <c r="AP29" i="38"/>
  <c r="AQ29" i="38"/>
  <c r="AR29" i="38"/>
  <c r="AS29" i="38"/>
  <c r="AT29" i="38"/>
  <c r="AU29" i="38"/>
  <c r="AV29" i="38"/>
  <c r="AW29" i="38"/>
  <c r="AX29" i="38"/>
  <c r="AY29" i="38"/>
  <c r="AZ29" i="38"/>
  <c r="BA29" i="38"/>
  <c r="BB29" i="38"/>
  <c r="BC29" i="38"/>
  <c r="BD29" i="38"/>
  <c r="BE29" i="38"/>
  <c r="F28" i="38"/>
  <c r="G28" i="38"/>
  <c r="H28" i="38"/>
  <c r="I28" i="38"/>
  <c r="J28" i="38"/>
  <c r="K28" i="38"/>
  <c r="L28" i="38"/>
  <c r="M28" i="38"/>
  <c r="N28" i="38"/>
  <c r="O28" i="38"/>
  <c r="P28" i="38"/>
  <c r="Q28" i="38"/>
  <c r="R28" i="38"/>
  <c r="S28" i="38"/>
  <c r="T28" i="38"/>
  <c r="U28" i="38"/>
  <c r="V28" i="38"/>
  <c r="W28" i="38"/>
  <c r="X28" i="38"/>
  <c r="Y28" i="38"/>
  <c r="Z28" i="38"/>
  <c r="AA28" i="38"/>
  <c r="AB28" i="38"/>
  <c r="AC28" i="38"/>
  <c r="AD28" i="38"/>
  <c r="AE28" i="38"/>
  <c r="AF28" i="38"/>
  <c r="AG28" i="38"/>
  <c r="AH28" i="38"/>
  <c r="AI28" i="38"/>
  <c r="AJ28" i="38"/>
  <c r="AK28" i="38"/>
  <c r="AL28" i="38"/>
  <c r="AM28" i="38"/>
  <c r="AN28" i="38"/>
  <c r="AO28" i="38"/>
  <c r="AP28" i="38"/>
  <c r="AQ28" i="38"/>
  <c r="AR28" i="38"/>
  <c r="AS28" i="38"/>
  <c r="AT28" i="38"/>
  <c r="AU28" i="38"/>
  <c r="AV28" i="38"/>
  <c r="AW28" i="38"/>
  <c r="AX28" i="38"/>
  <c r="AY28" i="38"/>
  <c r="AZ28" i="38"/>
  <c r="BA28" i="38"/>
  <c r="BB28" i="38"/>
  <c r="BC28" i="38"/>
  <c r="BD28" i="38"/>
  <c r="BE28" i="38"/>
  <c r="F27" i="38"/>
  <c r="F34" i="38" s="1"/>
  <c r="G27" i="38"/>
  <c r="G34" i="38" s="1"/>
  <c r="H27" i="38"/>
  <c r="H34" i="38" s="1"/>
  <c r="I27" i="38"/>
  <c r="I34" i="38" s="1"/>
  <c r="J27" i="38"/>
  <c r="J34" i="38" s="1"/>
  <c r="K27" i="38"/>
  <c r="K34" i="38" s="1"/>
  <c r="L27" i="38"/>
  <c r="L34" i="38" s="1"/>
  <c r="M27" i="38"/>
  <c r="M34" i="38" s="1"/>
  <c r="N27" i="38"/>
  <c r="N34" i="38" s="1"/>
  <c r="O27" i="38"/>
  <c r="O34" i="38" s="1"/>
  <c r="P27" i="38"/>
  <c r="P34" i="38" s="1"/>
  <c r="Q27" i="38"/>
  <c r="Q34" i="38" s="1"/>
  <c r="R27" i="38"/>
  <c r="R34" i="38" s="1"/>
  <c r="S27" i="38"/>
  <c r="S34" i="38" s="1"/>
  <c r="T27" i="38"/>
  <c r="T34" i="38" s="1"/>
  <c r="U27" i="38"/>
  <c r="U34" i="38" s="1"/>
  <c r="V27" i="38"/>
  <c r="V34" i="38" s="1"/>
  <c r="W27" i="38"/>
  <c r="W34" i="38" s="1"/>
  <c r="X27" i="38"/>
  <c r="Y27" i="38"/>
  <c r="Y34" i="38" s="1"/>
  <c r="Z27" i="38"/>
  <c r="Z34" i="38" s="1"/>
  <c r="AA27" i="38"/>
  <c r="AA34" i="38" s="1"/>
  <c r="AB27" i="38"/>
  <c r="AB34" i="38" s="1"/>
  <c r="AC27" i="38"/>
  <c r="AC34" i="38" s="1"/>
  <c r="AD27" i="38"/>
  <c r="AD34" i="38" s="1"/>
  <c r="AE27" i="38"/>
  <c r="AE34" i="38" s="1"/>
  <c r="AF27" i="38"/>
  <c r="AF34" i="38" s="1"/>
  <c r="AG27" i="38"/>
  <c r="AG34" i="38" s="1"/>
  <c r="AH27" i="38"/>
  <c r="AH34" i="38" s="1"/>
  <c r="AI27" i="38"/>
  <c r="AI34" i="38" s="1"/>
  <c r="AJ27" i="38"/>
  <c r="AJ34" i="38" s="1"/>
  <c r="AK27" i="38"/>
  <c r="AL27" i="38"/>
  <c r="AL34" i="38" s="1"/>
  <c r="AM27" i="38"/>
  <c r="AM34" i="38" s="1"/>
  <c r="AN27" i="38"/>
  <c r="AN34" i="38" s="1"/>
  <c r="AO27" i="38"/>
  <c r="AO34" i="38" s="1"/>
  <c r="AP27" i="38"/>
  <c r="AP34" i="38" s="1"/>
  <c r="AQ27" i="38"/>
  <c r="AQ34" i="38" s="1"/>
  <c r="AR27" i="38"/>
  <c r="AR34" i="38" s="1"/>
  <c r="AS27" i="38"/>
  <c r="AS34" i="38" s="1"/>
  <c r="AT27" i="38"/>
  <c r="AT34" i="38" s="1"/>
  <c r="AU27" i="38"/>
  <c r="AU34" i="38" s="1"/>
  <c r="AV27" i="38"/>
  <c r="AV34" i="38" s="1"/>
  <c r="AW27" i="38"/>
  <c r="AW34" i="38" s="1"/>
  <c r="AX27" i="38"/>
  <c r="AX34" i="38" s="1"/>
  <c r="AY27" i="38"/>
  <c r="AY34" i="38" s="1"/>
  <c r="AZ27" i="38"/>
  <c r="AZ34" i="38" s="1"/>
  <c r="BA27" i="38"/>
  <c r="BA34" i="38" s="1"/>
  <c r="BB27" i="38"/>
  <c r="BB34" i="38" s="1"/>
  <c r="BC27" i="38"/>
  <c r="BC34" i="38" s="1"/>
  <c r="BD27" i="38"/>
  <c r="BD34" i="38" s="1"/>
  <c r="BE27" i="38"/>
  <c r="BE34" i="38" s="1"/>
  <c r="F7" i="38"/>
  <c r="G7" i="38"/>
  <c r="H7" i="38"/>
  <c r="I7" i="38"/>
  <c r="J7" i="38"/>
  <c r="K7" i="38"/>
  <c r="L7" i="38"/>
  <c r="M7" i="38"/>
  <c r="N7" i="38"/>
  <c r="O7" i="38"/>
  <c r="P7" i="38"/>
  <c r="Q7" i="38"/>
  <c r="R7" i="38"/>
  <c r="S7" i="38"/>
  <c r="T7" i="38"/>
  <c r="U7" i="38"/>
  <c r="V7" i="38"/>
  <c r="W7" i="38"/>
  <c r="X7" i="38"/>
  <c r="Y7" i="38"/>
  <c r="Z7" i="38"/>
  <c r="AA7" i="38"/>
  <c r="AB7" i="38"/>
  <c r="AC7" i="38"/>
  <c r="AD7" i="38"/>
  <c r="AE7" i="38"/>
  <c r="AF7" i="38"/>
  <c r="AG7" i="38"/>
  <c r="AH7" i="38"/>
  <c r="AI7" i="38"/>
  <c r="AJ7" i="38"/>
  <c r="AK7" i="38"/>
  <c r="AL7" i="38"/>
  <c r="AM7" i="38"/>
  <c r="AN7" i="38"/>
  <c r="AO7" i="38"/>
  <c r="AP7" i="38"/>
  <c r="AQ7" i="38"/>
  <c r="AR7" i="38"/>
  <c r="AS7" i="38"/>
  <c r="AT7" i="38"/>
  <c r="AU7" i="38"/>
  <c r="AV7" i="38"/>
  <c r="AW7" i="38"/>
  <c r="AX7" i="38"/>
  <c r="AY7" i="38"/>
  <c r="AZ7" i="38"/>
  <c r="BA7" i="38"/>
  <c r="BB7" i="38"/>
  <c r="BC7" i="38"/>
  <c r="BD7" i="38"/>
  <c r="BE7" i="38"/>
  <c r="F6" i="38"/>
  <c r="F9" i="38" s="1"/>
  <c r="G6" i="38"/>
  <c r="G9" i="38" s="1"/>
  <c r="H6" i="38"/>
  <c r="H9" i="38" s="1"/>
  <c r="I6" i="38"/>
  <c r="I9" i="38" s="1"/>
  <c r="J6" i="38"/>
  <c r="J9" i="38" s="1"/>
  <c r="K6" i="38"/>
  <c r="K9" i="38" s="1"/>
  <c r="L6" i="38"/>
  <c r="L9" i="38" s="1"/>
  <c r="M6" i="38"/>
  <c r="M9" i="38" s="1"/>
  <c r="N6" i="38"/>
  <c r="N9" i="38" s="1"/>
  <c r="O6" i="38"/>
  <c r="P6" i="38"/>
  <c r="P9" i="38" s="1"/>
  <c r="Q6" i="38"/>
  <c r="Q9" i="38" s="1"/>
  <c r="R6" i="38"/>
  <c r="R9" i="38" s="1"/>
  <c r="S6" i="38"/>
  <c r="S9" i="38" s="1"/>
  <c r="T6" i="38"/>
  <c r="T9" i="38" s="1"/>
  <c r="U6" i="38"/>
  <c r="U9" i="38" s="1"/>
  <c r="V6" i="38"/>
  <c r="V9" i="38" s="1"/>
  <c r="W6" i="38"/>
  <c r="W9" i="38" s="1"/>
  <c r="X6" i="38"/>
  <c r="Y6" i="38"/>
  <c r="Y9" i="38" s="1"/>
  <c r="Z6" i="38"/>
  <c r="Z9" i="38" s="1"/>
  <c r="AA6" i="38"/>
  <c r="AA9" i="38" s="1"/>
  <c r="AB6" i="38"/>
  <c r="AB9" i="38" s="1"/>
  <c r="AC6" i="38"/>
  <c r="AC9" i="38" s="1"/>
  <c r="AD6" i="38"/>
  <c r="AD9" i="38" s="1"/>
  <c r="AE6" i="38"/>
  <c r="AE9" i="38" s="1"/>
  <c r="AF6" i="38"/>
  <c r="AF9" i="38" s="1"/>
  <c r="AG6" i="38"/>
  <c r="AG9" i="38" s="1"/>
  <c r="AH6" i="38"/>
  <c r="AH9" i="38" s="1"/>
  <c r="AI6" i="38"/>
  <c r="AI9" i="38" s="1"/>
  <c r="AJ6" i="38"/>
  <c r="AJ9" i="38" s="1"/>
  <c r="AK6" i="38"/>
  <c r="AL6" i="38"/>
  <c r="AL9" i="38" s="1"/>
  <c r="AM6" i="38"/>
  <c r="AM9" i="38" s="1"/>
  <c r="AN6" i="38"/>
  <c r="AN9" i="38" s="1"/>
  <c r="AO6" i="38"/>
  <c r="AO9" i="38" s="1"/>
  <c r="AP6" i="38"/>
  <c r="AP9" i="38" s="1"/>
  <c r="AQ6" i="38"/>
  <c r="AQ9" i="38" s="1"/>
  <c r="AR6" i="38"/>
  <c r="AR9" i="38" s="1"/>
  <c r="AS6" i="38"/>
  <c r="AS9" i="38" s="1"/>
  <c r="AT6" i="38"/>
  <c r="AT9" i="38" s="1"/>
  <c r="AU6" i="38"/>
  <c r="AU9" i="38" s="1"/>
  <c r="AV6" i="38"/>
  <c r="AV9" i="38" s="1"/>
  <c r="AW6" i="38"/>
  <c r="AW9" i="38" s="1"/>
  <c r="AX6" i="38"/>
  <c r="AX9" i="38" s="1"/>
  <c r="AY6" i="38"/>
  <c r="AY9" i="38" s="1"/>
  <c r="AZ6" i="38"/>
  <c r="AZ9" i="38" s="1"/>
  <c r="BA6" i="38"/>
  <c r="BA9" i="38" s="1"/>
  <c r="BB6" i="38"/>
  <c r="BB9" i="38" s="1"/>
  <c r="BC6" i="38"/>
  <c r="BC9" i="38" s="1"/>
  <c r="BD6" i="38"/>
  <c r="BD9" i="38" s="1"/>
  <c r="BE6" i="38"/>
  <c r="BE9" i="38" s="1"/>
  <c r="E38" i="38"/>
  <c r="E37" i="38"/>
  <c r="E36" i="38"/>
  <c r="E32" i="38"/>
  <c r="E31" i="38"/>
  <c r="E30" i="38"/>
  <c r="E29" i="38"/>
  <c r="E28" i="38"/>
  <c r="E27" i="38"/>
  <c r="E7" i="38"/>
  <c r="E6"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0" i="38" s="1"/>
  <c r="AI23" i="36"/>
  <c r="AI41" i="37" s="1"/>
  <c r="N39" i="37"/>
  <c r="N36" i="36"/>
  <c r="N15" i="40" s="1"/>
  <c r="AT42" i="38"/>
  <c r="AT41" i="40" s="1"/>
  <c r="AT39" i="37"/>
  <c r="AT36" i="36"/>
  <c r="AT15" i="40" s="1"/>
  <c r="R42" i="38"/>
  <c r="R41" i="40" s="1"/>
  <c r="R39" i="37"/>
  <c r="R36" i="36"/>
  <c r="R15" i="40" s="1"/>
  <c r="AX42" i="38"/>
  <c r="AX41" i="40" s="1"/>
  <c r="AX39" i="37"/>
  <c r="AX36" i="36"/>
  <c r="AX15" i="40" s="1"/>
  <c r="BE42" i="38"/>
  <c r="BE41" i="40" s="1"/>
  <c r="BE39" i="37"/>
  <c r="BE36" i="36"/>
  <c r="BE15" i="40" s="1"/>
  <c r="V42" i="38"/>
  <c r="V41" i="40" s="1"/>
  <c r="V39" i="37"/>
  <c r="V36" i="36"/>
  <c r="V15" i="40" s="1"/>
  <c r="T42" i="38"/>
  <c r="T41" i="40" s="1"/>
  <c r="T36" i="36"/>
  <c r="T15" i="40" s="1"/>
  <c r="BC42" i="38"/>
  <c r="BC41" i="40" s="1"/>
  <c r="BC39" i="37"/>
  <c r="BC36" i="36"/>
  <c r="BC15" i="40" s="1"/>
  <c r="BB42" i="38"/>
  <c r="BB41" i="40" s="1"/>
  <c r="BB39" i="37"/>
  <c r="BB36" i="36"/>
  <c r="BB15" i="40" s="1"/>
  <c r="AZ42" i="38"/>
  <c r="AZ41" i="40" s="1"/>
  <c r="AZ36" i="36"/>
  <c r="AZ15" i="40" s="1"/>
  <c r="AY42" i="38"/>
  <c r="AY41" i="40" s="1"/>
  <c r="AY39" i="37"/>
  <c r="AY36" i="36"/>
  <c r="AY15" i="40" s="1"/>
  <c r="AW42" i="38"/>
  <c r="AW41" i="40" s="1"/>
  <c r="AW39" i="37"/>
  <c r="AW36" i="36"/>
  <c r="AW15" i="40" s="1"/>
  <c r="AV42" i="38"/>
  <c r="AV41" i="40" s="1"/>
  <c r="AV36" i="36"/>
  <c r="AV15" i="40" s="1"/>
  <c r="AS42" i="38"/>
  <c r="AS41" i="40" s="1"/>
  <c r="AS39" i="37"/>
  <c r="AS36" i="36"/>
  <c r="AS15" i="40" s="1"/>
  <c r="AQ42" i="38"/>
  <c r="AQ41" i="40" s="1"/>
  <c r="AQ39" i="37"/>
  <c r="AQ36" i="36"/>
  <c r="AQ15" i="40" s="1"/>
  <c r="AP42" i="38"/>
  <c r="AP41" i="40" s="1"/>
  <c r="AP39" i="37"/>
  <c r="AP36" i="36"/>
  <c r="AP15" i="40" s="1"/>
  <c r="AO42" i="38"/>
  <c r="AO41" i="40" s="1"/>
  <c r="AO39" i="37"/>
  <c r="AO36" i="36"/>
  <c r="AO15" i="40" s="1"/>
  <c r="AN42" i="38"/>
  <c r="AN41" i="40" s="1"/>
  <c r="AN36" i="36"/>
  <c r="AN15" i="40" s="1"/>
  <c r="AM42" i="38"/>
  <c r="AM41" i="40" s="1"/>
  <c r="AM39" i="37"/>
  <c r="AM36" i="36"/>
  <c r="AM15" i="40" s="1"/>
  <c r="AL42" i="38"/>
  <c r="AL41" i="40" s="1"/>
  <c r="AL39" i="37"/>
  <c r="AL36" i="36"/>
  <c r="AL15" i="40" s="1"/>
  <c r="AJ42" i="38"/>
  <c r="AJ41" i="40" s="1"/>
  <c r="AJ36" i="36"/>
  <c r="AJ15" i="40" s="1"/>
  <c r="AI42" i="38"/>
  <c r="AI41" i="40" s="1"/>
  <c r="AI39" i="37"/>
  <c r="AI36" i="36"/>
  <c r="AI15" i="40" s="1"/>
  <c r="AH42" i="38"/>
  <c r="AH41" i="40" s="1"/>
  <c r="AH39" i="37"/>
  <c r="AH36" i="36"/>
  <c r="AH15" i="40" s="1"/>
  <c r="AG42" i="38"/>
  <c r="AG41" i="40" s="1"/>
  <c r="AG39" i="37"/>
  <c r="AG36" i="36"/>
  <c r="AG15" i="40" s="1"/>
  <c r="AF42" i="38"/>
  <c r="AF41" i="40" s="1"/>
  <c r="AF36" i="36"/>
  <c r="AF15" i="40" s="1"/>
  <c r="AB42" i="38"/>
  <c r="AB41" i="40" s="1"/>
  <c r="AB36" i="36"/>
  <c r="AB15" i="40" s="1"/>
  <c r="BF18" i="36"/>
  <c r="J42" i="38"/>
  <c r="J41" i="40" s="1"/>
  <c r="J39" i="37"/>
  <c r="J36" i="36"/>
  <c r="J15" i="40" s="1"/>
  <c r="AE42" i="38"/>
  <c r="AE41" i="40" s="1"/>
  <c r="AE39" i="37"/>
  <c r="AE36" i="36"/>
  <c r="AE15" i="40" s="1"/>
  <c r="AC42" i="38"/>
  <c r="AC41" i="40" s="1"/>
  <c r="AC39" i="37"/>
  <c r="AC36" i="36"/>
  <c r="AC15" i="40" s="1"/>
  <c r="AA42" i="38"/>
  <c r="AA41" i="40" s="1"/>
  <c r="AA39" i="37"/>
  <c r="AA36" i="36"/>
  <c r="AA15" i="40" s="1"/>
  <c r="Y42" i="38"/>
  <c r="Y41" i="40" s="1"/>
  <c r="Y39" i="37"/>
  <c r="Y36" i="36"/>
  <c r="Y15" i="40" s="1"/>
  <c r="D36" i="43"/>
  <c r="U42" i="38"/>
  <c r="U41" i="40" s="1"/>
  <c r="U39" i="37"/>
  <c r="U36" i="36"/>
  <c r="U15" i="40" s="1"/>
  <c r="AU42" i="38"/>
  <c r="AU41" i="40" s="1"/>
  <c r="AU39" i="37"/>
  <c r="AU36" i="36"/>
  <c r="AU15" i="40" s="1"/>
  <c r="S42" i="38"/>
  <c r="S41" i="40" s="1"/>
  <c r="S39" i="37"/>
  <c r="S36" i="36"/>
  <c r="S15" i="40" s="1"/>
  <c r="W42" i="38"/>
  <c r="W41" i="40" s="1"/>
  <c r="BF36" i="38"/>
  <c r="W39" i="37"/>
  <c r="W36" i="36"/>
  <c r="W15" i="40" s="1"/>
  <c r="AD42" i="38"/>
  <c r="AD41" i="40" s="1"/>
  <c r="AD39" i="37"/>
  <c r="BG14" i="39"/>
  <c r="AD36" i="36"/>
  <c r="AD15" i="40" s="1"/>
  <c r="Q42" i="38"/>
  <c r="Q41" i="40" s="1"/>
  <c r="Q39" i="37"/>
  <c r="Q36" i="36"/>
  <c r="Q15" i="40" s="1"/>
  <c r="P42" i="38"/>
  <c r="P41" i="40" s="1"/>
  <c r="P36" i="36"/>
  <c r="P15" i="40" s="1"/>
  <c r="H42" i="38"/>
  <c r="H41" i="40" s="1"/>
  <c r="BF32" i="37"/>
  <c r="H36" i="36"/>
  <c r="H15" i="40" s="1"/>
  <c r="BF31" i="36"/>
  <c r="K42" i="38"/>
  <c r="K41" i="40" s="1"/>
  <c r="K39" i="37"/>
  <c r="K36" i="36"/>
  <c r="K15" i="40" s="1"/>
  <c r="G42" i="38"/>
  <c r="G41" i="40" s="1"/>
  <c r="G39" i="37"/>
  <c r="BF27" i="38"/>
  <c r="G36" i="36"/>
  <c r="G15" i="40" s="1"/>
  <c r="BF21" i="36"/>
  <c r="I42" i="38"/>
  <c r="I41" i="40" s="1"/>
  <c r="I39" i="37"/>
  <c r="BF12" i="36"/>
  <c r="BF32" i="36"/>
  <c r="I36" i="36"/>
  <c r="I15" i="40" s="1"/>
  <c r="BD42" i="38"/>
  <c r="BD41" i="40" s="1"/>
  <c r="BD36" i="36"/>
  <c r="BD15" i="40" s="1"/>
  <c r="BF13" i="36"/>
  <c r="L42" i="38"/>
  <c r="L41" i="40" s="1"/>
  <c r="BF19" i="37"/>
  <c r="L36" i="36"/>
  <c r="L15" i="40" s="1"/>
  <c r="BF20" i="36"/>
  <c r="BF32" i="38"/>
  <c r="BF30" i="38"/>
  <c r="F42" i="38"/>
  <c r="F41" i="40" s="1"/>
  <c r="BF28" i="38"/>
  <c r="BF37" i="38"/>
  <c r="BF36" i="37"/>
  <c r="F39" i="37"/>
  <c r="BF34" i="37"/>
  <c r="BF14" i="39"/>
  <c r="F36" i="36"/>
  <c r="F15" i="40" s="1"/>
  <c r="BF34" i="36"/>
  <c r="BF19" i="36"/>
  <c r="BF31" i="38"/>
  <c r="BF29" i="38"/>
  <c r="M42" i="38"/>
  <c r="M41" i="40" s="1"/>
  <c r="M39" i="37"/>
  <c r="M36" i="36"/>
  <c r="M15" i="40" s="1"/>
  <c r="D18" i="43" s="1"/>
  <c r="BF6" i="38"/>
  <c r="BA42" i="38"/>
  <c r="BA41" i="40" s="1"/>
  <c r="BA39" i="37"/>
  <c r="BA36" i="36"/>
  <c r="BA15" i="40" s="1"/>
  <c r="O42" i="38"/>
  <c r="O41" i="40" s="1"/>
  <c r="BF38" i="38"/>
  <c r="BF17" i="36"/>
  <c r="O39" i="37"/>
  <c r="O36" i="36"/>
  <c r="O15" i="40" s="1"/>
  <c r="O9" i="38"/>
  <c r="BF7" i="38"/>
  <c r="AR42" i="38"/>
  <c r="AR41" i="40" s="1"/>
  <c r="BH14" i="39"/>
  <c r="AR36" i="36"/>
  <c r="AR15" i="40" s="1"/>
  <c r="Z42" i="38"/>
  <c r="Z41" i="40" s="1"/>
  <c r="Z39" i="37"/>
  <c r="Z36" i="36"/>
  <c r="Z15" i="40" s="1"/>
  <c r="E15" i="36"/>
  <c r="BF15" i="36" s="1"/>
  <c r="E23" i="36"/>
  <c r="BF33" i="36"/>
  <c r="E36" i="36"/>
  <c r="E15" i="40" s="1"/>
  <c r="BD20" i="38"/>
  <c r="BD41" i="37"/>
  <c r="BD38" i="36"/>
  <c r="BD40" i="36" s="1"/>
  <c r="BD31" i="40" s="1"/>
  <c r="BD25" i="36"/>
  <c r="BD29" i="40" s="1"/>
  <c r="BB20" i="38"/>
  <c r="BB41" i="37"/>
  <c r="BB38" i="36"/>
  <c r="BB25" i="36"/>
  <c r="BB29" i="40" s="1"/>
  <c r="AZ20" i="38"/>
  <c r="AZ41" i="37"/>
  <c r="AZ38" i="36"/>
  <c r="AZ25" i="36"/>
  <c r="AZ29" i="40" s="1"/>
  <c r="AX20" i="38"/>
  <c r="AX41" i="37"/>
  <c r="AX38" i="36"/>
  <c r="AX25" i="36"/>
  <c r="AX29" i="40" s="1"/>
  <c r="AV20" i="38"/>
  <c r="AV41" i="37"/>
  <c r="AV38" i="36"/>
  <c r="AV25" i="36"/>
  <c r="AV29" i="40" s="1"/>
  <c r="AT20" i="38"/>
  <c r="AT41" i="37"/>
  <c r="AT38" i="36"/>
  <c r="AT25" i="36"/>
  <c r="AT29" i="40" s="1"/>
  <c r="AR20" i="38"/>
  <c r="AR41" i="37"/>
  <c r="AR38" i="36"/>
  <c r="AR40" i="36" s="1"/>
  <c r="AR31" i="40" s="1"/>
  <c r="AR25" i="36"/>
  <c r="AR29" i="40" s="1"/>
  <c r="AP20" i="38"/>
  <c r="AP41" i="37"/>
  <c r="AP43" i="37" s="1"/>
  <c r="AP35" i="40" s="1"/>
  <c r="AP38" i="36"/>
  <c r="AP40" i="36" s="1"/>
  <c r="AP31" i="40" s="1"/>
  <c r="AP25" i="36"/>
  <c r="AP29" i="40" s="1"/>
  <c r="AN20" i="38"/>
  <c r="AN41" i="37"/>
  <c r="AN38" i="36"/>
  <c r="AN25" i="36"/>
  <c r="AN29" i="40" s="1"/>
  <c r="AL20" i="38"/>
  <c r="AL41" i="37"/>
  <c r="AL38" i="36"/>
  <c r="AL25" i="36"/>
  <c r="AL29" i="40" s="1"/>
  <c r="AJ41" i="37"/>
  <c r="AJ25" i="36"/>
  <c r="AJ29" i="40" s="1"/>
  <c r="AH20" i="38"/>
  <c r="AH41" i="37"/>
  <c r="AH38" i="36"/>
  <c r="AH25" i="36"/>
  <c r="AH29" i="40" s="1"/>
  <c r="AF20" i="38"/>
  <c r="AF41" i="37"/>
  <c r="AF38" i="36"/>
  <c r="AF40" i="36" s="1"/>
  <c r="AF31" i="40" s="1"/>
  <c r="AF25" i="36"/>
  <c r="AF29" i="40" s="1"/>
  <c r="AD20" i="38"/>
  <c r="AD41" i="37"/>
  <c r="AD38" i="36"/>
  <c r="AD40" i="36" s="1"/>
  <c r="AD31" i="40" s="1"/>
  <c r="AD25" i="36"/>
  <c r="AD29" i="40" s="1"/>
  <c r="AB20" i="38"/>
  <c r="AB41" i="37"/>
  <c r="AB38" i="36"/>
  <c r="AB40" i="36" s="1"/>
  <c r="AB31" i="40" s="1"/>
  <c r="AB25" i="36"/>
  <c r="AB29" i="40" s="1"/>
  <c r="Z20" i="38"/>
  <c r="Z41" i="37"/>
  <c r="Z38" i="36"/>
  <c r="Z25" i="36"/>
  <c r="Z29" i="40" s="1"/>
  <c r="V20" i="38"/>
  <c r="V41" i="37"/>
  <c r="V38" i="36"/>
  <c r="V25" i="36"/>
  <c r="V29" i="40" s="1"/>
  <c r="T20" i="38"/>
  <c r="T41" i="37"/>
  <c r="T38" i="36"/>
  <c r="T25" i="36"/>
  <c r="T29" i="40" s="1"/>
  <c r="R20" i="38"/>
  <c r="R41" i="37"/>
  <c r="R43" i="37" s="1"/>
  <c r="R35" i="40" s="1"/>
  <c r="R38" i="36"/>
  <c r="R40" i="36" s="1"/>
  <c r="R31" i="40" s="1"/>
  <c r="R25" i="36"/>
  <c r="R29" i="40" s="1"/>
  <c r="P20" i="38"/>
  <c r="P41" i="37"/>
  <c r="P38" i="36"/>
  <c r="P25" i="36"/>
  <c r="P29" i="40" s="1"/>
  <c r="N20" i="38"/>
  <c r="N22" i="38" s="1"/>
  <c r="N39" i="40" s="1"/>
  <c r="N41" i="37"/>
  <c r="N43" i="37" s="1"/>
  <c r="N35" i="40" s="1"/>
  <c r="N38" i="36"/>
  <c r="N40" i="36" s="1"/>
  <c r="N31" i="40" s="1"/>
  <c r="N25" i="36"/>
  <c r="N29" i="40" s="1"/>
  <c r="L20" i="38"/>
  <c r="L41" i="37"/>
  <c r="L38" i="36"/>
  <c r="L40" i="36" s="1"/>
  <c r="L31" i="40" s="1"/>
  <c r="L25" i="36"/>
  <c r="L29" i="40" s="1"/>
  <c r="J20" i="38"/>
  <c r="J41" i="37"/>
  <c r="J43" i="37" s="1"/>
  <c r="J35" i="40" s="1"/>
  <c r="J38" i="36"/>
  <c r="J40" i="36" s="1"/>
  <c r="J31" i="40" s="1"/>
  <c r="J25" i="36"/>
  <c r="J29" i="40" s="1"/>
  <c r="H20" i="38"/>
  <c r="H41" i="37"/>
  <c r="H38" i="36"/>
  <c r="H40" i="36" s="1"/>
  <c r="H31" i="40" s="1"/>
  <c r="H25" i="36"/>
  <c r="H29" i="40" s="1"/>
  <c r="F20" i="38"/>
  <c r="F41" i="37"/>
  <c r="F38" i="36"/>
  <c r="F25" i="36"/>
  <c r="F29" i="40" s="1"/>
  <c r="BH12" i="36"/>
  <c r="AK15" i="36"/>
  <c r="BH15" i="36" s="1"/>
  <c r="BE20" i="38"/>
  <c r="BE41" i="37"/>
  <c r="BE43" i="37" s="1"/>
  <c r="BE35" i="40" s="1"/>
  <c r="BE38" i="36"/>
  <c r="BE40" i="36" s="1"/>
  <c r="BE31" i="40" s="1"/>
  <c r="BE25" i="36"/>
  <c r="BE29" i="40" s="1"/>
  <c r="BC20" i="38"/>
  <c r="BC41" i="37"/>
  <c r="BC43" i="37" s="1"/>
  <c r="BC35" i="40" s="1"/>
  <c r="BC38" i="36"/>
  <c r="BC40" i="36" s="1"/>
  <c r="BC31" i="40" s="1"/>
  <c r="BC25" i="36"/>
  <c r="BC29" i="40" s="1"/>
  <c r="BA20" i="38"/>
  <c r="BA41" i="37"/>
  <c r="BA43" i="37" s="1"/>
  <c r="BA35" i="40" s="1"/>
  <c r="BA38" i="36"/>
  <c r="BA40" i="36" s="1"/>
  <c r="BA31" i="40" s="1"/>
  <c r="BA25" i="36"/>
  <c r="BA29" i="40" s="1"/>
  <c r="AY20" i="38"/>
  <c r="AY41" i="37"/>
  <c r="AY43" i="37" s="1"/>
  <c r="AY35" i="40" s="1"/>
  <c r="AY38" i="36"/>
  <c r="AY40" i="36" s="1"/>
  <c r="AY31" i="40" s="1"/>
  <c r="AY25" i="36"/>
  <c r="AY29" i="40" s="1"/>
  <c r="AW20" i="38"/>
  <c r="AW41" i="37"/>
  <c r="AW38" i="36"/>
  <c r="AW25" i="36"/>
  <c r="AW29" i="40" s="1"/>
  <c r="AU20" i="38"/>
  <c r="AU41" i="37"/>
  <c r="AU38" i="36"/>
  <c r="AU25" i="36"/>
  <c r="AU29" i="40" s="1"/>
  <c r="AS20" i="38"/>
  <c r="AS41" i="37"/>
  <c r="AS43" i="37" s="1"/>
  <c r="AS35" i="40" s="1"/>
  <c r="AS38" i="36"/>
  <c r="AS40" i="36" s="1"/>
  <c r="AS31" i="40" s="1"/>
  <c r="AS25" i="36"/>
  <c r="AS29" i="40" s="1"/>
  <c r="AQ20" i="38"/>
  <c r="AQ41" i="37"/>
  <c r="AQ38" i="36"/>
  <c r="AQ25" i="36"/>
  <c r="AQ29" i="40" s="1"/>
  <c r="AO20" i="38"/>
  <c r="AO41" i="37"/>
  <c r="AO38" i="36"/>
  <c r="AO25" i="36"/>
  <c r="AO29" i="40" s="1"/>
  <c r="AM20" i="38"/>
  <c r="AM41" i="37"/>
  <c r="AM43" i="37" s="1"/>
  <c r="AM35" i="40" s="1"/>
  <c r="AM38" i="36"/>
  <c r="AM40" i="36" s="1"/>
  <c r="AM31" i="40" s="1"/>
  <c r="AM25" i="36"/>
  <c r="AM29" i="40" s="1"/>
  <c r="AI20" i="38"/>
  <c r="AI38" i="36"/>
  <c r="AI40" i="36" s="1"/>
  <c r="AI31" i="40" s="1"/>
  <c r="AG20" i="38"/>
  <c r="AG41" i="37"/>
  <c r="AG43" i="37" s="1"/>
  <c r="AG35" i="40" s="1"/>
  <c r="AG38" i="36"/>
  <c r="AG40" i="36" s="1"/>
  <c r="AG31" i="40" s="1"/>
  <c r="AG25" i="36"/>
  <c r="AG29" i="40" s="1"/>
  <c r="AE20" i="38"/>
  <c r="AE41" i="37"/>
  <c r="AE38" i="36"/>
  <c r="AE25" i="36"/>
  <c r="AE29" i="40" s="1"/>
  <c r="AC20" i="38"/>
  <c r="AC41" i="37"/>
  <c r="AC43" i="37" s="1"/>
  <c r="AC35" i="40" s="1"/>
  <c r="AC38" i="36"/>
  <c r="AC40" i="36" s="1"/>
  <c r="AC31" i="40" s="1"/>
  <c r="AC25" i="36"/>
  <c r="AC29" i="40" s="1"/>
  <c r="AA20" i="38"/>
  <c r="AA41" i="37"/>
  <c r="AA38" i="36"/>
  <c r="AA25" i="36"/>
  <c r="AA29" i="40" s="1"/>
  <c r="Y20" i="38"/>
  <c r="Y41" i="37"/>
  <c r="Y43" i="37" s="1"/>
  <c r="Y35" i="40" s="1"/>
  <c r="Y38" i="36"/>
  <c r="Y40" i="36" s="1"/>
  <c r="Y31" i="40" s="1"/>
  <c r="Y25" i="36"/>
  <c r="Y29" i="40" s="1"/>
  <c r="W20" i="38"/>
  <c r="W41" i="37"/>
  <c r="W43" i="37" s="1"/>
  <c r="W35" i="40" s="1"/>
  <c r="W38" i="36"/>
  <c r="W40" i="36" s="1"/>
  <c r="W31" i="40" s="1"/>
  <c r="W25" i="36"/>
  <c r="W29" i="40" s="1"/>
  <c r="U20" i="38"/>
  <c r="U41" i="37"/>
  <c r="U43" i="37" s="1"/>
  <c r="U35" i="40" s="1"/>
  <c r="U38" i="36"/>
  <c r="U40" i="36" s="1"/>
  <c r="U31" i="40" s="1"/>
  <c r="U25" i="36"/>
  <c r="U29" i="40" s="1"/>
  <c r="S20" i="38"/>
  <c r="S41" i="37"/>
  <c r="S43" i="37" s="1"/>
  <c r="S35" i="40" s="1"/>
  <c r="S38" i="36"/>
  <c r="S40" i="36" s="1"/>
  <c r="S31" i="40" s="1"/>
  <c r="S25" i="36"/>
  <c r="S29" i="40" s="1"/>
  <c r="Q20" i="38"/>
  <c r="Q41" i="37"/>
  <c r="Q38" i="36"/>
  <c r="Q25" i="36"/>
  <c r="Q29" i="40" s="1"/>
  <c r="O20" i="38"/>
  <c r="O41" i="37"/>
  <c r="O38" i="36"/>
  <c r="O25" i="36"/>
  <c r="O29" i="40" s="1"/>
  <c r="M20" i="38"/>
  <c r="M41" i="37"/>
  <c r="M43" i="37" s="1"/>
  <c r="M35" i="40" s="1"/>
  <c r="M38" i="36"/>
  <c r="M40" i="36" s="1"/>
  <c r="M31" i="40" s="1"/>
  <c r="D34" i="43" s="1"/>
  <c r="M25" i="36"/>
  <c r="M29" i="40" s="1"/>
  <c r="K20" i="38"/>
  <c r="K41" i="37"/>
  <c r="K43" i="37" s="1"/>
  <c r="K35" i="40" s="1"/>
  <c r="K38" i="36"/>
  <c r="K40" i="36" s="1"/>
  <c r="K31" i="40" s="1"/>
  <c r="K25" i="36"/>
  <c r="K29" i="40" s="1"/>
  <c r="I20" i="38"/>
  <c r="I41" i="37"/>
  <c r="I43" i="37" s="1"/>
  <c r="I35" i="40" s="1"/>
  <c r="I38" i="36"/>
  <c r="I40" i="36" s="1"/>
  <c r="I31" i="40" s="1"/>
  <c r="I25" i="36"/>
  <c r="I29" i="40" s="1"/>
  <c r="G20"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34" i="38"/>
  <c r="BF34" i="38" s="1"/>
  <c r="E40" i="38"/>
  <c r="BH6" i="38"/>
  <c r="BH7" i="38"/>
  <c r="AK9" i="38"/>
  <c r="BH9" i="38" s="1"/>
  <c r="E9" i="38"/>
  <c r="BG6" i="38"/>
  <c r="BG7" i="38"/>
  <c r="X9" i="38"/>
  <c r="BG9" i="38" s="1"/>
  <c r="BG27" i="38"/>
  <c r="BG28" i="38"/>
  <c r="BG29" i="38"/>
  <c r="BG30" i="38"/>
  <c r="BG31" i="38"/>
  <c r="BG32" i="38"/>
  <c r="X34" i="38"/>
  <c r="BG34" i="38" s="1"/>
  <c r="BG36" i="38"/>
  <c r="BG37" i="38"/>
  <c r="BG38" i="38"/>
  <c r="X40" i="38"/>
  <c r="BH27" i="38"/>
  <c r="BH28" i="38"/>
  <c r="BH29" i="38"/>
  <c r="BH30" i="38"/>
  <c r="BH31" i="38"/>
  <c r="BH32" i="38"/>
  <c r="AK34" i="38"/>
  <c r="BH34" i="38" s="1"/>
  <c r="BH36" i="38"/>
  <c r="BH37" i="38"/>
  <c r="BH38" i="38"/>
  <c r="AK40"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9"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18" i="38"/>
  <c r="BE22" i="38" s="1"/>
  <c r="BE39" i="40" s="1"/>
  <c r="BC24" i="40"/>
  <c r="BC18" i="38"/>
  <c r="BC22" i="38" s="1"/>
  <c r="BC39" i="40" s="1"/>
  <c r="BA24" i="40"/>
  <c r="BA18" i="38"/>
  <c r="BA22" i="38" s="1"/>
  <c r="BA39" i="40" s="1"/>
  <c r="AY24" i="40"/>
  <c r="AY18" i="38"/>
  <c r="AY22" i="38" s="1"/>
  <c r="AY39" i="40" s="1"/>
  <c r="AW24" i="40"/>
  <c r="AW18" i="38"/>
  <c r="AW22" i="38" s="1"/>
  <c r="AW39" i="40" s="1"/>
  <c r="AU24" i="40"/>
  <c r="AU18" i="38"/>
  <c r="AU22" i="38" s="1"/>
  <c r="AU39" i="40" s="1"/>
  <c r="AS24" i="40"/>
  <c r="AS18" i="38"/>
  <c r="AS22" i="38" s="1"/>
  <c r="AS39" i="40" s="1"/>
  <c r="AQ24" i="40"/>
  <c r="AQ18" i="38"/>
  <c r="AQ22" i="38" s="1"/>
  <c r="AQ39" i="40" s="1"/>
  <c r="AO24" i="40"/>
  <c r="AO18" i="38"/>
  <c r="AO22" i="38" s="1"/>
  <c r="AO39" i="40" s="1"/>
  <c r="AM24" i="40"/>
  <c r="AM18" i="38"/>
  <c r="AM22" i="38" s="1"/>
  <c r="AM39" i="40" s="1"/>
  <c r="AI24" i="40"/>
  <c r="AI18" i="38"/>
  <c r="AI22" i="38" s="1"/>
  <c r="AI39" i="40" s="1"/>
  <c r="AG24" i="40"/>
  <c r="AG18" i="38"/>
  <c r="AG22" i="38" s="1"/>
  <c r="AG39" i="40" s="1"/>
  <c r="AE24" i="40"/>
  <c r="AE18" i="38"/>
  <c r="AE22" i="38" s="1"/>
  <c r="AE39" i="40" s="1"/>
  <c r="AC24" i="40"/>
  <c r="AC18" i="38"/>
  <c r="AC22" i="38" s="1"/>
  <c r="AC39" i="40" s="1"/>
  <c r="AA24" i="40"/>
  <c r="AA18" i="38"/>
  <c r="AA22" i="38" s="1"/>
  <c r="AA39" i="40" s="1"/>
  <c r="Y24" i="40"/>
  <c r="Y18" i="38"/>
  <c r="Y22" i="38" s="1"/>
  <c r="Y39" i="40" s="1"/>
  <c r="W24" i="40"/>
  <c r="W18" i="38"/>
  <c r="W22" i="38" s="1"/>
  <c r="W39" i="40" s="1"/>
  <c r="U24" i="40"/>
  <c r="U18" i="38"/>
  <c r="U22" i="38" s="1"/>
  <c r="U39" i="40" s="1"/>
  <c r="S24" i="40"/>
  <c r="S18" i="38"/>
  <c r="S22" i="38" s="1"/>
  <c r="S39" i="40" s="1"/>
  <c r="Q24" i="40"/>
  <c r="Q18" i="38"/>
  <c r="Q22" i="38" s="1"/>
  <c r="Q39" i="40" s="1"/>
  <c r="O24" i="40"/>
  <c r="O18" i="38"/>
  <c r="O22" i="38" s="1"/>
  <c r="O39" i="40" s="1"/>
  <c r="M24" i="40"/>
  <c r="M18" i="38"/>
  <c r="M22" i="38" s="1"/>
  <c r="M39" i="40" s="1"/>
  <c r="K24" i="40"/>
  <c r="K18" i="38"/>
  <c r="K22" i="38" s="1"/>
  <c r="K39" i="40" s="1"/>
  <c r="I24" i="40"/>
  <c r="I18" i="38"/>
  <c r="I22" i="38" s="1"/>
  <c r="I39" i="40" s="1"/>
  <c r="G24" i="40"/>
  <c r="G18" i="38"/>
  <c r="G22"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18" i="38"/>
  <c r="BD22" i="38" s="1"/>
  <c r="BD39" i="40" s="1"/>
  <c r="BB24" i="40"/>
  <c r="BB18" i="38"/>
  <c r="BB22" i="38" s="1"/>
  <c r="BB39" i="40" s="1"/>
  <c r="AZ24" i="40"/>
  <c r="AZ18" i="38"/>
  <c r="AZ22" i="38" s="1"/>
  <c r="AZ39" i="40" s="1"/>
  <c r="AX24" i="40"/>
  <c r="AX18" i="38"/>
  <c r="AX22" i="38" s="1"/>
  <c r="AX39" i="40" s="1"/>
  <c r="AV24" i="40"/>
  <c r="AV18" i="38"/>
  <c r="AV22" i="38" s="1"/>
  <c r="AV39" i="40" s="1"/>
  <c r="AT24" i="40"/>
  <c r="AT18" i="38"/>
  <c r="AT22" i="38" s="1"/>
  <c r="AT39" i="40" s="1"/>
  <c r="AR24" i="40"/>
  <c r="AR18" i="38"/>
  <c r="AR22" i="38" s="1"/>
  <c r="AR39" i="40" s="1"/>
  <c r="AP24" i="40"/>
  <c r="AP18" i="38"/>
  <c r="AP22" i="38" s="1"/>
  <c r="AP39" i="40" s="1"/>
  <c r="AN24" i="40"/>
  <c r="A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r="AD22" i="38" s="1"/>
  <c r="AD39" i="40" s="1"/>
  <c r="AB24" i="40"/>
  <c r="AB18" i="38"/>
  <c r="AB22" i="38" s="1"/>
  <c r="AB39" i="40" s="1"/>
  <c r="Z24" i="40"/>
  <c r="Z18" i="38"/>
  <c r="Z22" i="38" s="1"/>
  <c r="Z39" i="40" s="1"/>
  <c r="V24" i="40"/>
  <c r="V18" i="38"/>
  <c r="V22" i="38" s="1"/>
  <c r="V39" i="40" s="1"/>
  <c r="T24" i="40"/>
  <c r="T18" i="38"/>
  <c r="T22" i="38" s="1"/>
  <c r="T39" i="40" s="1"/>
  <c r="R24" i="40"/>
  <c r="R18" i="38"/>
  <c r="R22" i="38" s="1"/>
  <c r="R39" i="40" s="1"/>
  <c r="P24" i="40"/>
  <c r="P18" i="38"/>
  <c r="P22" i="38" s="1"/>
  <c r="P39" i="40" s="1"/>
  <c r="N24" i="40"/>
  <c r="N18" i="38"/>
  <c r="L24" i="40"/>
  <c r="L18" i="38"/>
  <c r="L22" i="38" s="1"/>
  <c r="L39" i="40" s="1"/>
  <c r="J24" i="40"/>
  <c r="J18" i="38"/>
  <c r="J22" i="38" s="1"/>
  <c r="J39" i="40" s="1"/>
  <c r="H24" i="40"/>
  <c r="H18" i="38"/>
  <c r="H22"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0" i="38"/>
  <c r="AK41" i="37"/>
  <c r="AK38" i="36"/>
  <c r="AK25" i="36"/>
  <c r="AK29" i="40" s="1"/>
  <c r="BH29" i="40" s="1"/>
  <c r="BG23" i="36"/>
  <c r="BG25" i="36" s="1"/>
  <c r="X20" i="38"/>
  <c r="X41" i="37"/>
  <c r="X38" i="36"/>
  <c r="X25" i="36"/>
  <c r="X29" i="40" s="1"/>
  <c r="BG29" i="40" s="1"/>
  <c r="BF36" i="36"/>
  <c r="BF15" i="40"/>
  <c r="BF23" i="36"/>
  <c r="BF25" i="36" s="1"/>
  <c r="E20"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0" i="38"/>
  <c r="BG42" i="38" s="1"/>
  <c r="X42" i="38"/>
  <c r="X41" i="40" s="1"/>
  <c r="BG41" i="40" s="1"/>
  <c r="BH40" i="38"/>
  <c r="BH42" i="38" s="1"/>
  <c r="AK42" i="38"/>
  <c r="AK41" i="40" s="1"/>
  <c r="BH41" i="40" s="1"/>
  <c r="BF40" i="38"/>
  <c r="BF42" i="38" s="1"/>
  <c r="E42"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18"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18" i="38"/>
  <c r="BG18" i="38" s="1"/>
  <c r="X16" i="39"/>
  <c r="BG22" i="35"/>
  <c r="BG24" i="35" s="1"/>
  <c r="X24" i="35"/>
  <c r="X19" i="40" s="1"/>
  <c r="BG19" i="40" s="1"/>
  <c r="AK24" i="40"/>
  <c r="BH24" i="40" s="1"/>
  <c r="BH41" i="35"/>
  <c r="AK18" i="38"/>
  <c r="BH18" i="38" s="1"/>
  <c r="BG24" i="40"/>
  <c r="BF43" i="37"/>
  <c r="BF38" i="36"/>
  <c r="BF40" i="36" s="1"/>
  <c r="E40" i="36"/>
  <c r="E31" i="40" s="1"/>
  <c r="BF31" i="40" s="1"/>
  <c r="BF20" i="38"/>
  <c r="E22" i="38"/>
  <c r="E39" i="40" s="1"/>
  <c r="BG41" i="37"/>
  <c r="BG43" i="37" s="1"/>
  <c r="X43" i="37"/>
  <c r="X35" i="40" s="1"/>
  <c r="BG35" i="40" s="1"/>
  <c r="BH38" i="36"/>
  <c r="BH40" i="36" s="1"/>
  <c r="AK40" i="36"/>
  <c r="AK31" i="40" s="1"/>
  <c r="BH31" i="40" s="1"/>
  <c r="BH20" i="38"/>
  <c r="AK22" i="38"/>
  <c r="AK39" i="40" s="1"/>
  <c r="BH39" i="40" s="1"/>
  <c r="BG38" i="36"/>
  <c r="BG40" i="36" s="1"/>
  <c r="X40" i="36"/>
  <c r="X31" i="40" s="1"/>
  <c r="BG31" i="40" s="1"/>
  <c r="BG20" i="38"/>
  <c r="AK43" i="37"/>
  <c r="AK35" i="40" s="1"/>
  <c r="BH35" i="40" s="1"/>
  <c r="BH41" i="37"/>
  <c r="BH43" i="37" s="1"/>
  <c r="C55" i="13"/>
  <c r="BH24" i="35" l="1"/>
  <c r="BG22" i="38"/>
  <c r="X22" i="38"/>
  <c r="X39" i="40" s="1"/>
  <c r="BG39" i="40" s="1"/>
  <c r="BG48" i="35"/>
  <c r="BH48" i="35"/>
  <c r="D30" i="43"/>
  <c r="D28" i="43"/>
  <c r="BF18" i="38"/>
  <c r="F22" i="38"/>
  <c r="F39" i="40" s="1"/>
  <c r="BF48" i="35"/>
  <c r="BH22" i="38"/>
  <c r="F18" i="39"/>
  <c r="F43" i="40" s="1"/>
  <c r="BF43" i="40" s="1"/>
  <c r="BF16" i="39"/>
  <c r="BF18" i="39" s="1"/>
  <c r="BF22"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36" i="38" s="1"/>
  <c r="BF39" i="42"/>
  <c r="D37" i="38" s="1"/>
  <c r="BF40" i="42"/>
  <c r="D38" i="38" s="1"/>
  <c r="BF41" i="42"/>
  <c r="D28" i="38" s="1"/>
  <c r="BF42" i="42"/>
  <c r="D29" i="38" s="1"/>
  <c r="BF43" i="42"/>
  <c r="D30" i="38" s="1"/>
  <c r="BF44" i="42"/>
  <c r="D31" i="38" s="1"/>
  <c r="BF45" i="42"/>
  <c r="D32"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27"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6"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7" i="38"/>
  <c r="D13" i="35"/>
  <c r="BF2" i="42"/>
  <c r="D11"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0" i="38"/>
  <c r="D9" i="38"/>
  <c r="D13" i="38" s="1"/>
  <c r="D37" i="40" s="1"/>
  <c r="D39" i="37"/>
  <c r="D23" i="36"/>
  <c r="D15" i="36"/>
  <c r="D46" i="35"/>
  <c r="D41" i="35"/>
  <c r="D18" i="38" s="1"/>
  <c r="D22" i="35"/>
  <c r="D16" i="39" s="1"/>
  <c r="D15" i="35"/>
  <c r="D17" i="40" s="1"/>
  <c r="D20" i="38" l="1"/>
  <c r="D41" i="37"/>
  <c r="D43" i="37" s="1"/>
  <c r="D35" i="40" s="1"/>
  <c r="D48" i="35"/>
  <c r="D26" i="40" s="1"/>
  <c r="D18" i="39"/>
  <c r="D43" i="40" s="1"/>
  <c r="D24" i="35"/>
  <c r="D19" i="40" s="1"/>
  <c r="D24" i="40"/>
  <c r="D22" i="38"/>
  <c r="D39" i="40" s="1"/>
  <c r="D36" i="36"/>
  <c r="D15" i="40" s="1"/>
  <c r="D24" i="37"/>
  <c r="D26" i="37" s="1"/>
  <c r="D33" i="40" s="1"/>
  <c r="D34" i="38"/>
  <c r="D42"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4" i="38"/>
  <c r="E11" i="38" s="1"/>
  <c r="E10" i="37"/>
  <c r="E10" i="36"/>
  <c r="E10" i="35"/>
  <c r="G11" i="40"/>
  <c r="G10" i="39"/>
  <c r="G4" i="38"/>
  <c r="G11" i="38" s="1"/>
  <c r="G13" i="38" s="1"/>
  <c r="G37" i="40" s="1"/>
  <c r="G10" i="37"/>
  <c r="G10" i="36"/>
  <c r="G10" i="35"/>
  <c r="I11" i="40"/>
  <c r="I10" i="39"/>
  <c r="I4" i="38"/>
  <c r="I11" i="38" s="1"/>
  <c r="I13" i="38" s="1"/>
  <c r="I37" i="40" s="1"/>
  <c r="I10" i="37"/>
  <c r="I10" i="36"/>
  <c r="I10" i="35"/>
  <c r="K11" i="40"/>
  <c r="K10" i="39"/>
  <c r="K4" i="38"/>
  <c r="K11" i="38" s="1"/>
  <c r="K13" i="38" s="1"/>
  <c r="K37" i="40" s="1"/>
  <c r="K10" i="37"/>
  <c r="K10" i="36"/>
  <c r="K10" i="35"/>
  <c r="M11" i="40"/>
  <c r="M10" i="39"/>
  <c r="M4" i="38"/>
  <c r="M11" i="38" s="1"/>
  <c r="M13" i="38" s="1"/>
  <c r="M37" i="40" s="1"/>
  <c r="M10" i="37"/>
  <c r="M10" i="36"/>
  <c r="M10" i="35"/>
  <c r="O11" i="40"/>
  <c r="O10" i="39"/>
  <c r="O4" i="38"/>
  <c r="O11" i="38" s="1"/>
  <c r="O13" i="38" s="1"/>
  <c r="O37" i="40" s="1"/>
  <c r="O10" i="37"/>
  <c r="O10" i="36"/>
  <c r="O10" i="35"/>
  <c r="Q11" i="40"/>
  <c r="Q10" i="39"/>
  <c r="Q4" i="38"/>
  <c r="Q11" i="38" s="1"/>
  <c r="Q13" i="38" s="1"/>
  <c r="Q37" i="40" s="1"/>
  <c r="Q10" i="37"/>
  <c r="Q10" i="36"/>
  <c r="Q10" i="35"/>
  <c r="S11" i="40"/>
  <c r="S10" i="39"/>
  <c r="S4" i="38"/>
  <c r="S11" i="38" s="1"/>
  <c r="S13" i="38" s="1"/>
  <c r="S37" i="40" s="1"/>
  <c r="S10" i="37"/>
  <c r="S10" i="36"/>
  <c r="S10" i="35"/>
  <c r="U11" i="40"/>
  <c r="U10" i="39"/>
  <c r="U4" i="38"/>
  <c r="U11" i="38" s="1"/>
  <c r="U13" i="38" s="1"/>
  <c r="U37" i="40" s="1"/>
  <c r="U10" i="37"/>
  <c r="U10" i="36"/>
  <c r="U10" i="35"/>
  <c r="W11" i="40"/>
  <c r="W10" i="39"/>
  <c r="W4" i="38"/>
  <c r="W11" i="38" s="1"/>
  <c r="W13" i="38" s="1"/>
  <c r="W37" i="40" s="1"/>
  <c r="W10" i="37"/>
  <c r="W10" i="36"/>
  <c r="W10" i="35"/>
  <c r="Y11" i="40"/>
  <c r="Y10" i="39"/>
  <c r="Y4" i="38"/>
  <c r="Y11" i="38" s="1"/>
  <c r="Y13" i="38" s="1"/>
  <c r="Y37" i="40" s="1"/>
  <c r="Y10" i="37"/>
  <c r="Y10" i="36"/>
  <c r="Y10" i="35"/>
  <c r="AA11" i="40"/>
  <c r="AA10" i="39"/>
  <c r="AA4" i="38"/>
  <c r="AA11" i="38" s="1"/>
  <c r="AA13" i="38" s="1"/>
  <c r="AA37" i="40" s="1"/>
  <c r="AA10" i="37"/>
  <c r="AA10" i="36"/>
  <c r="AA10" i="35"/>
  <c r="AC11" i="40"/>
  <c r="AC10" i="39"/>
  <c r="AC4" i="38"/>
  <c r="AC11" i="38" s="1"/>
  <c r="AC13" i="38" s="1"/>
  <c r="AC37" i="40" s="1"/>
  <c r="AC10" i="37"/>
  <c r="AC10" i="36"/>
  <c r="AC10" i="35"/>
  <c r="AE11" i="40"/>
  <c r="AE10" i="39"/>
  <c r="AE4" i="38"/>
  <c r="AE11" i="38" s="1"/>
  <c r="AE13" i="38" s="1"/>
  <c r="AE37" i="40" s="1"/>
  <c r="AE10" i="37"/>
  <c r="AE10" i="36"/>
  <c r="AE10" i="35"/>
  <c r="AG11" i="40"/>
  <c r="AG10" i="39"/>
  <c r="AG4" i="38"/>
  <c r="AG11" i="38" s="1"/>
  <c r="AG13" i="38" s="1"/>
  <c r="AG37" i="40" s="1"/>
  <c r="AG10" i="37"/>
  <c r="AG10" i="36"/>
  <c r="AG10" i="35"/>
  <c r="AI11" i="40"/>
  <c r="AI10" i="39"/>
  <c r="AI4" i="38"/>
  <c r="AI11" i="38" s="1"/>
  <c r="AI13" i="38" s="1"/>
  <c r="AI37" i="40" s="1"/>
  <c r="AI10" i="37"/>
  <c r="AI10" i="36"/>
  <c r="AI10" i="35"/>
  <c r="AK11" i="40"/>
  <c r="AK10" i="39"/>
  <c r="AK4" i="38"/>
  <c r="AK11" i="38" s="1"/>
  <c r="AK10" i="37"/>
  <c r="AK10" i="36"/>
  <c r="AK10" i="35"/>
  <c r="AM11" i="40"/>
  <c r="AM10" i="39"/>
  <c r="AM4" i="38"/>
  <c r="AM11" i="38" s="1"/>
  <c r="AM13" i="38" s="1"/>
  <c r="AM37" i="40" s="1"/>
  <c r="AM10" i="37"/>
  <c r="AM10" i="36"/>
  <c r="AM10" i="35"/>
  <c r="AO11" i="40"/>
  <c r="AO10" i="39"/>
  <c r="AO4" i="38"/>
  <c r="AO11" i="38" s="1"/>
  <c r="AO13" i="38" s="1"/>
  <c r="AO37" i="40" s="1"/>
  <c r="AO10" i="37"/>
  <c r="AO10" i="36"/>
  <c r="AO10" i="35"/>
  <c r="AQ11" i="40"/>
  <c r="AQ10" i="39"/>
  <c r="AQ4" i="38"/>
  <c r="AQ11" i="38" s="1"/>
  <c r="AQ13" i="38" s="1"/>
  <c r="AQ37" i="40" s="1"/>
  <c r="AQ10" i="37"/>
  <c r="AQ10" i="36"/>
  <c r="AQ10" i="35"/>
  <c r="AS11" i="40"/>
  <c r="AS10" i="39"/>
  <c r="AS4" i="38"/>
  <c r="AS11" i="38" s="1"/>
  <c r="AS13" i="38" s="1"/>
  <c r="AS37" i="40" s="1"/>
  <c r="AS10" i="37"/>
  <c r="AS10" i="36"/>
  <c r="AS10" i="35"/>
  <c r="AU11" i="40"/>
  <c r="AU10" i="39"/>
  <c r="AU4" i="38"/>
  <c r="AU11" i="38" s="1"/>
  <c r="AU13" i="38" s="1"/>
  <c r="AU37" i="40" s="1"/>
  <c r="AU10" i="37"/>
  <c r="AU10" i="36"/>
  <c r="AU10" i="35"/>
  <c r="AW11" i="40"/>
  <c r="AW10" i="39"/>
  <c r="AW4" i="38"/>
  <c r="AW11" i="38" s="1"/>
  <c r="AW13" i="38" s="1"/>
  <c r="AW37" i="40" s="1"/>
  <c r="AW10" i="37"/>
  <c r="AW10" i="36"/>
  <c r="AW10" i="35"/>
  <c r="AY11" i="40"/>
  <c r="AY10" i="39"/>
  <c r="AY4" i="38"/>
  <c r="AY11" i="38" s="1"/>
  <c r="AY13" i="38" s="1"/>
  <c r="AY37" i="40" s="1"/>
  <c r="AY10" i="37"/>
  <c r="AY10" i="36"/>
  <c r="AY10" i="35"/>
  <c r="BA11" i="40"/>
  <c r="BA10" i="39"/>
  <c r="BA4" i="38"/>
  <c r="BA11" i="38" s="1"/>
  <c r="BA13" i="38" s="1"/>
  <c r="BA37" i="40" s="1"/>
  <c r="BA10" i="37"/>
  <c r="BA10" i="36"/>
  <c r="BA10" i="35"/>
  <c r="BC11" i="40"/>
  <c r="BC10" i="39"/>
  <c r="BC4" i="38"/>
  <c r="BC11" i="38" s="1"/>
  <c r="BC13" i="38" s="1"/>
  <c r="BC37" i="40" s="1"/>
  <c r="BC10" i="37"/>
  <c r="BC10" i="36"/>
  <c r="BC10" i="35"/>
  <c r="BE11" i="40"/>
  <c r="BE10" i="39"/>
  <c r="BE4" i="38"/>
  <c r="BE11" i="38" s="1"/>
  <c r="BE13" i="38" s="1"/>
  <c r="BE37" i="40" s="1"/>
  <c r="BE10" i="37"/>
  <c r="BE10" i="36"/>
  <c r="BE10" i="35"/>
  <c r="F11" i="40"/>
  <c r="F10" i="39"/>
  <c r="F4" i="38"/>
  <c r="F11" i="38" s="1"/>
  <c r="F13" i="38" s="1"/>
  <c r="F37" i="40" s="1"/>
  <c r="F10" i="37"/>
  <c r="F10" i="36"/>
  <c r="F10" i="35"/>
  <c r="H11" i="40"/>
  <c r="H10" i="39"/>
  <c r="H4" i="38"/>
  <c r="H11" i="38" s="1"/>
  <c r="H13" i="38" s="1"/>
  <c r="H37" i="40" s="1"/>
  <c r="H10" i="37"/>
  <c r="H10" i="36"/>
  <c r="H10" i="35"/>
  <c r="J10" i="37"/>
  <c r="J10" i="36"/>
  <c r="J11" i="40"/>
  <c r="J10" i="39"/>
  <c r="J4" i="38"/>
  <c r="J11" i="38" s="1"/>
  <c r="J13" i="38" s="1"/>
  <c r="J37" i="40" s="1"/>
  <c r="J10" i="35"/>
  <c r="L11" i="40"/>
  <c r="L10" i="39"/>
  <c r="L4" i="38"/>
  <c r="L11" i="38" s="1"/>
  <c r="L13" i="38" s="1"/>
  <c r="L37" i="40" s="1"/>
  <c r="L10" i="37"/>
  <c r="L10" i="36"/>
  <c r="L10" i="35"/>
  <c r="N11" i="40"/>
  <c r="N10" i="39"/>
  <c r="N4" i="38"/>
  <c r="N11" i="38" s="1"/>
  <c r="N13" i="38" s="1"/>
  <c r="N37" i="40" s="1"/>
  <c r="N10" i="37"/>
  <c r="N10" i="36"/>
  <c r="N10" i="35"/>
  <c r="P11" i="40"/>
  <c r="P10" i="39"/>
  <c r="P4" i="38"/>
  <c r="P11" i="38" s="1"/>
  <c r="P13" i="38" s="1"/>
  <c r="P37" i="40" s="1"/>
  <c r="P10" i="37"/>
  <c r="P10" i="36"/>
  <c r="P10" i="35"/>
  <c r="R10" i="37"/>
  <c r="R10" i="36"/>
  <c r="R11" i="40"/>
  <c r="R10" i="39"/>
  <c r="R4" i="38"/>
  <c r="R11" i="38" s="1"/>
  <c r="R13" i="38" s="1"/>
  <c r="R37" i="40" s="1"/>
  <c r="R10" i="35"/>
  <c r="T11" i="40"/>
  <c r="T10" i="39"/>
  <c r="T4" i="38"/>
  <c r="T11" i="38" s="1"/>
  <c r="T13" i="38" s="1"/>
  <c r="T37" i="40" s="1"/>
  <c r="T10" i="37"/>
  <c r="T10" i="36"/>
  <c r="T10" i="35"/>
  <c r="V11" i="40"/>
  <c r="V10" i="39"/>
  <c r="V4" i="38"/>
  <c r="V11" i="38" s="1"/>
  <c r="V13" i="38" s="1"/>
  <c r="V37" i="40" s="1"/>
  <c r="V10" i="37"/>
  <c r="V10" i="36"/>
  <c r="V10" i="35"/>
  <c r="X11" i="40"/>
  <c r="X10" i="39"/>
  <c r="X4" i="38"/>
  <c r="X11" i="38" s="1"/>
  <c r="X10" i="37"/>
  <c r="X10" i="36"/>
  <c r="X10" i="35"/>
  <c r="Z10" i="37"/>
  <c r="Z10" i="36"/>
  <c r="Z11" i="40"/>
  <c r="Z10" i="39"/>
  <c r="Z4" i="38"/>
  <c r="Z11" i="38" s="1"/>
  <c r="Z13" i="38" s="1"/>
  <c r="Z37" i="40" s="1"/>
  <c r="Z10" i="35"/>
  <c r="AB11" i="40"/>
  <c r="AB10" i="39"/>
  <c r="AB4" i="38"/>
  <c r="AB11" i="38" s="1"/>
  <c r="AB13" i="38" s="1"/>
  <c r="AB37" i="40" s="1"/>
  <c r="AB10" i="37"/>
  <c r="AB10" i="36"/>
  <c r="AB10" i="35"/>
  <c r="AD11" i="40"/>
  <c r="AD10" i="39"/>
  <c r="AD4" i="38"/>
  <c r="AD11" i="38" s="1"/>
  <c r="AD13" i="38" s="1"/>
  <c r="AD37" i="40" s="1"/>
  <c r="AD10" i="37"/>
  <c r="AD10" i="36"/>
  <c r="AD10" i="35"/>
  <c r="AF11" i="40"/>
  <c r="AF10" i="39"/>
  <c r="AF4" i="38"/>
  <c r="AF11" i="38" s="1"/>
  <c r="AF13" i="38" s="1"/>
  <c r="AF37" i="40" s="1"/>
  <c r="AF10" i="37"/>
  <c r="AF10" i="36"/>
  <c r="AF10" i="35"/>
  <c r="AH10" i="37"/>
  <c r="AH10" i="36"/>
  <c r="AH11" i="40"/>
  <c r="AH10" i="39"/>
  <c r="AH4" i="38"/>
  <c r="AH11" i="38" s="1"/>
  <c r="AH13" i="38" s="1"/>
  <c r="AH37" i="40" s="1"/>
  <c r="AH10" i="35"/>
  <c r="AJ11" i="40"/>
  <c r="AJ10" i="39"/>
  <c r="AJ4" i="38"/>
  <c r="AJ11" i="38" s="1"/>
  <c r="AJ13" i="38" s="1"/>
  <c r="AJ37" i="40" s="1"/>
  <c r="AJ10" i="37"/>
  <c r="AJ10" i="36"/>
  <c r="AJ10" i="35"/>
  <c r="AL11" i="40"/>
  <c r="AL10" i="39"/>
  <c r="AL4" i="38"/>
  <c r="AL11" i="38" s="1"/>
  <c r="AL13" i="38" s="1"/>
  <c r="AL37" i="40" s="1"/>
  <c r="AL10" i="37"/>
  <c r="AL10" i="36"/>
  <c r="AL10" i="35"/>
  <c r="AN11" i="40"/>
  <c r="AN10" i="39"/>
  <c r="AN4" i="38"/>
  <c r="AN11" i="38" s="1"/>
  <c r="AN13" i="38" s="1"/>
  <c r="AN37" i="40" s="1"/>
  <c r="AN10" i="37"/>
  <c r="AN10" i="36"/>
  <c r="AN10" i="35"/>
  <c r="AP10" i="37"/>
  <c r="AP11" i="40"/>
  <c r="AP10" i="39"/>
  <c r="AP4" i="38"/>
  <c r="AP11" i="38" s="1"/>
  <c r="AP13" i="38" s="1"/>
  <c r="AP37" i="40" s="1"/>
  <c r="AP10" i="36"/>
  <c r="AP10" i="35"/>
  <c r="AR11" i="40"/>
  <c r="AR10" i="39"/>
  <c r="AR4" i="38"/>
  <c r="AR11" i="38" s="1"/>
  <c r="AR13" i="38" s="1"/>
  <c r="AR37" i="40" s="1"/>
  <c r="AR10" i="37"/>
  <c r="AR10" i="36"/>
  <c r="AR10" i="35"/>
  <c r="AT11" i="40"/>
  <c r="AT10" i="39"/>
  <c r="AT4" i="38"/>
  <c r="AT11" i="38" s="1"/>
  <c r="AT13" i="38" s="1"/>
  <c r="AT37" i="40" s="1"/>
  <c r="AT10" i="37"/>
  <c r="AT10" i="36"/>
  <c r="AT10" i="35"/>
  <c r="AV11" i="40"/>
  <c r="AV10" i="39"/>
  <c r="AV4" i="38"/>
  <c r="AV11" i="38" s="1"/>
  <c r="AV13" i="38" s="1"/>
  <c r="AV37" i="40" s="1"/>
  <c r="AV10" i="37"/>
  <c r="AV10" i="36"/>
  <c r="AV10" i="35"/>
  <c r="AX10" i="37"/>
  <c r="AX11" i="40"/>
  <c r="AX10" i="39"/>
  <c r="AX4" i="38"/>
  <c r="AX11" i="38" s="1"/>
  <c r="AX13" i="38" s="1"/>
  <c r="AX37" i="40" s="1"/>
  <c r="AX10" i="36"/>
  <c r="AX10" i="35"/>
  <c r="AZ11" i="40"/>
  <c r="AZ10" i="39"/>
  <c r="AZ4" i="38"/>
  <c r="AZ11" i="38" s="1"/>
  <c r="AZ13" i="38" s="1"/>
  <c r="AZ37" i="40" s="1"/>
  <c r="AZ10" i="37"/>
  <c r="AZ10" i="36"/>
  <c r="AZ10" i="35"/>
  <c r="BB11" i="40"/>
  <c r="BB10" i="39"/>
  <c r="BB4" i="38"/>
  <c r="BB11" i="38" s="1"/>
  <c r="BB13" i="38" s="1"/>
  <c r="BB37" i="40" s="1"/>
  <c r="BB10" i="37"/>
  <c r="BB10" i="36"/>
  <c r="BB10" i="35"/>
  <c r="BD11" i="40"/>
  <c r="BD10" i="39"/>
  <c r="BD4" i="38"/>
  <c r="BD11" i="38" s="1"/>
  <c r="BD13"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4" i="38"/>
  <c r="BG10" i="37"/>
  <c r="BG10" i="36"/>
  <c r="BG10" i="35"/>
  <c r="BF10" i="37"/>
  <c r="BF11" i="40"/>
  <c r="BF10" i="39"/>
  <c r="BF4" i="38"/>
  <c r="BF10" i="36"/>
  <c r="BF10" i="35"/>
  <c r="BH11" i="40"/>
  <c r="BH10" i="39"/>
  <c r="BH4" i="38"/>
  <c r="BH10" i="37"/>
  <c r="BH10" i="36"/>
  <c r="BH10" i="35"/>
  <c r="X13" i="38"/>
  <c r="X37" i="40" s="1"/>
  <c r="BG37" i="40" s="1"/>
  <c r="BG11" i="38"/>
  <c r="BG13" i="38" s="1"/>
  <c r="BH11" i="38"/>
  <c r="BH13" i="38" s="1"/>
  <c r="AK13" i="38"/>
  <c r="AK37" i="40" s="1"/>
  <c r="BH37" i="40" s="1"/>
  <c r="E13" i="38"/>
  <c r="E37" i="40" s="1"/>
  <c r="BF37" i="40" s="1"/>
  <c r="BF11" i="38"/>
  <c r="BF13"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<sst xmlns="http://schemas.openxmlformats.org/spreadsheetml/2006/main" count="5595" uniqueCount="822">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</sst>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4" fontId="0" fillId="0" borderId="1" xfId="0" applyNumberFormat="1" applyFill="1" applyBorder="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22" fillId="0" borderId="0" xfId="0" applyFont="1" applyAlignment="1">
      <alignment horizontal="left"/>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5" t="s">
        <v>610</v>
      </c>
    </row>
    <row r="4" spans="1:3" ht="21" x14ac:dyDescent="0.35">
      <c r="B4" s="194" t="s">
        <v>621</v>
      </c>
      <c r="C4" s="156"/>
    </row>
    <row r="5" spans="1:3" x14ac:dyDescent="0.25">
      <c r="C5" s="156"/>
    </row>
    <row r="6" spans="1:3" x14ac:dyDescent="0.25">
      <c r="A6" s="65">
        <v>1</v>
      </c>
      <c r="B6" s="7" t="s">
        <v>611</v>
      </c>
      <c r="C6" s="162"/>
    </row>
    <row r="7" spans="1:3" x14ac:dyDescent="0.25">
      <c r="A7" s="156">
        <v>1.1000000000000001</v>
      </c>
      <c r="B7" t="s">
        <v>611</v>
      </c>
      <c r="C7" s="163" t="s">
        <v>611</v>
      </c>
    </row>
    <row r="8" spans="1:3" x14ac:dyDescent="0.25">
      <c r="A8" s="156"/>
      <c r="C8" s="164"/>
    </row>
    <row r="9" spans="1:3" x14ac:dyDescent="0.25">
      <c r="A9" s="65">
        <v>2</v>
      </c>
      <c r="B9" s="7" t="s">
        <v>615</v>
      </c>
      <c r="C9" s="164"/>
    </row>
    <row r="10" spans="1:3" x14ac:dyDescent="0.25">
      <c r="A10" s="156">
        <v>2.1</v>
      </c>
      <c r="B10" t="s">
        <v>622</v>
      </c>
      <c r="C10" s="165" t="s">
        <v>636</v>
      </c>
    </row>
    <row r="11" spans="1:3" x14ac:dyDescent="0.25">
      <c r="A11" s="156">
        <v>2.2000000000000002</v>
      </c>
      <c r="B11" t="s">
        <v>623</v>
      </c>
      <c r="C11" s="166" t="s">
        <v>637</v>
      </c>
    </row>
    <row r="12" spans="1:3" x14ac:dyDescent="0.25">
      <c r="A12" s="156">
        <v>2.2999999999999998</v>
      </c>
      <c r="B12" t="s">
        <v>659</v>
      </c>
      <c r="C12" s="166" t="s">
        <v>661</v>
      </c>
    </row>
    <row r="13" spans="1:3" x14ac:dyDescent="0.25">
      <c r="A13" s="156">
        <v>2.4</v>
      </c>
      <c r="B13" t="s">
        <v>612</v>
      </c>
      <c r="C13" s="166" t="s">
        <v>612</v>
      </c>
    </row>
    <row r="14" spans="1:3" x14ac:dyDescent="0.25">
      <c r="A14" s="156">
        <v>2.5</v>
      </c>
      <c r="B14" t="s">
        <v>613</v>
      </c>
      <c r="C14" s="166" t="s">
        <v>613</v>
      </c>
    </row>
    <row r="15" spans="1:3" x14ac:dyDescent="0.25">
      <c r="A15" s="156">
        <v>2.6</v>
      </c>
      <c r="B15" t="s">
        <v>638</v>
      </c>
      <c r="C15" s="166" t="s">
        <v>638</v>
      </c>
    </row>
    <row r="16" spans="1:3" x14ac:dyDescent="0.25">
      <c r="A16" s="156">
        <v>2.7</v>
      </c>
      <c r="B16" t="s">
        <v>639</v>
      </c>
      <c r="C16" s="166" t="s">
        <v>640</v>
      </c>
    </row>
    <row r="17" spans="1:3" x14ac:dyDescent="0.25">
      <c r="A17" s="156">
        <v>2.8</v>
      </c>
      <c r="B17" t="s">
        <v>558</v>
      </c>
      <c r="C17" s="166" t="s">
        <v>558</v>
      </c>
    </row>
    <row r="18" spans="1:3" x14ac:dyDescent="0.25">
      <c r="A18" s="156">
        <v>2.9</v>
      </c>
      <c r="B18" t="s">
        <v>614</v>
      </c>
      <c r="C18" s="166" t="s">
        <v>614</v>
      </c>
    </row>
    <row r="19" spans="1:3" x14ac:dyDescent="0.25">
      <c r="A19" s="161">
        <v>2.1</v>
      </c>
      <c r="B19" t="s">
        <v>616</v>
      </c>
      <c r="C19" s="166" t="s">
        <v>616</v>
      </c>
    </row>
    <row r="20" spans="1:3" x14ac:dyDescent="0.25">
      <c r="A20" s="161">
        <v>2.11</v>
      </c>
      <c r="B20" t="s">
        <v>617</v>
      </c>
      <c r="C20" s="166" t="s">
        <v>641</v>
      </c>
    </row>
    <row r="21" spans="1:3" x14ac:dyDescent="0.25">
      <c r="A21" s="156"/>
      <c r="C21" s="164"/>
    </row>
    <row r="22" spans="1:3" x14ac:dyDescent="0.25">
      <c r="A22" s="65">
        <v>3</v>
      </c>
      <c r="B22" s="7" t="s">
        <v>618</v>
      </c>
      <c r="C22" s="164"/>
    </row>
    <row r="23" spans="1:3" x14ac:dyDescent="0.25">
      <c r="A23" s="156">
        <v>3.2</v>
      </c>
      <c r="B23" t="s">
        <v>626</v>
      </c>
      <c r="C23" s="167" t="s">
        <v>626</v>
      </c>
    </row>
    <row r="24" spans="1:3" x14ac:dyDescent="0.25">
      <c r="A24" s="156">
        <v>3.3</v>
      </c>
      <c r="B24" t="s">
        <v>625</v>
      </c>
      <c r="C24" s="167" t="s">
        <v>625</v>
      </c>
    </row>
    <row r="25" spans="1:3" x14ac:dyDescent="0.25">
      <c r="A25" s="156">
        <v>3.4</v>
      </c>
      <c r="B25" t="s">
        <v>756</v>
      </c>
      <c r="C25" s="167" t="s">
        <v>756</v>
      </c>
    </row>
    <row r="26" spans="1:3" x14ac:dyDescent="0.25">
      <c r="A26" s="156">
        <v>3.5</v>
      </c>
      <c r="B26" t="s">
        <v>619</v>
      </c>
      <c r="C26" s="167" t="s">
        <v>642</v>
      </c>
    </row>
    <row r="27" spans="1:3" x14ac:dyDescent="0.25">
      <c r="A27" s="156">
        <v>3.6</v>
      </c>
      <c r="B27" t="s">
        <v>620</v>
      </c>
      <c r="C27" s="167" t="s">
        <v>755</v>
      </c>
    </row>
    <row r="28" spans="1:3" x14ac:dyDescent="0.25">
      <c r="A28" s="156"/>
      <c r="C28" s="164"/>
    </row>
    <row r="29" spans="1:3" x14ac:dyDescent="0.25">
      <c r="A29" s="65">
        <v>4</v>
      </c>
      <c r="B29" s="7" t="s">
        <v>628</v>
      </c>
      <c r="C29" s="164"/>
    </row>
    <row r="30" spans="1:3" x14ac:dyDescent="0.25">
      <c r="A30" s="156">
        <v>4.0999999999999996</v>
      </c>
      <c r="B30" t="s">
        <v>627</v>
      </c>
      <c r="C30" s="168" t="s">
        <v>624</v>
      </c>
    </row>
    <row r="31" spans="1:3" x14ac:dyDescent="0.25">
      <c r="A31" s="156">
        <v>4.2</v>
      </c>
      <c r="B31" t="s">
        <v>660</v>
      </c>
      <c r="C31" s="168" t="s">
        <v>660</v>
      </c>
    </row>
    <row r="32" spans="1:3" x14ac:dyDescent="0.25">
      <c r="A32" s="156"/>
      <c r="C32" s="164"/>
    </row>
    <row r="33" spans="1:3" x14ac:dyDescent="0.25">
      <c r="A33" s="65">
        <v>5</v>
      </c>
      <c r="B33" s="7" t="s">
        <v>282</v>
      </c>
      <c r="C33" s="164"/>
    </row>
    <row r="34" spans="1:3" x14ac:dyDescent="0.25">
      <c r="A34" s="156">
        <v>5.0999999999999996</v>
      </c>
      <c r="B34" t="s">
        <v>757</v>
      </c>
      <c r="C34" s="170" t="s">
        <v>757</v>
      </c>
    </row>
    <row r="35" spans="1:3" x14ac:dyDescent="0.25">
      <c r="A35" s="156">
        <v>5.2</v>
      </c>
      <c r="B35" t="s">
        <v>635</v>
      </c>
      <c r="C35" s="169" t="s">
        <v>579</v>
      </c>
    </row>
    <row r="36" spans="1:3" x14ac:dyDescent="0.25">
      <c r="A36" s="156">
        <v>5.3</v>
      </c>
      <c r="B36" t="s">
        <v>631</v>
      </c>
      <c r="C36" s="170" t="s">
        <v>643</v>
      </c>
    </row>
    <row r="37" spans="1:3" x14ac:dyDescent="0.25">
      <c r="A37" s="156">
        <v>5.4</v>
      </c>
      <c r="B37" t="s">
        <v>632</v>
      </c>
      <c r="C37" s="170" t="s">
        <v>644</v>
      </c>
    </row>
    <row r="38" spans="1:3" x14ac:dyDescent="0.25">
      <c r="A38" s="156">
        <v>5.5</v>
      </c>
      <c r="B38" t="s">
        <v>633</v>
      </c>
      <c r="C38" s="170" t="s">
        <v>645</v>
      </c>
    </row>
    <row r="39" spans="1:3" x14ac:dyDescent="0.25">
      <c r="A39" s="156">
        <v>5.6</v>
      </c>
      <c r="B39" t="s">
        <v>634</v>
      </c>
      <c r="C39" s="169" t="s">
        <v>646</v>
      </c>
    </row>
    <row r="40" spans="1:3" x14ac:dyDescent="0.25">
      <c r="A40" s="156">
        <v>5.7</v>
      </c>
      <c r="B40" t="s">
        <v>629</v>
      </c>
      <c r="C40" s="170" t="s">
        <v>647</v>
      </c>
    </row>
    <row r="41" spans="1:3" x14ac:dyDescent="0.25">
      <c r="A41" s="156">
        <v>5.8</v>
      </c>
      <c r="B41" t="s">
        <v>630</v>
      </c>
      <c r="C41" s="170"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5"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6">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6">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6">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6">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4"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3">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3">
        <v>1</v>
      </c>
      <c r="N2" s="31" t="s">
        <v>52</v>
      </c>
      <c r="O2" s="32">
        <f>C34</f>
        <v>1895</v>
      </c>
    </row>
    <row r="3" spans="1:15" x14ac:dyDescent="0.2">
      <c r="A3" s="27">
        <v>2</v>
      </c>
      <c r="B3" s="28" t="s">
        <v>18</v>
      </c>
      <c r="C3" s="29">
        <v>270</v>
      </c>
      <c r="D3" s="12"/>
      <c r="M3" s="193">
        <v>2</v>
      </c>
      <c r="N3" s="31" t="s">
        <v>32</v>
      </c>
      <c r="O3" s="32">
        <f>C36</f>
        <v>1241</v>
      </c>
    </row>
    <row r="4" spans="1:15" x14ac:dyDescent="0.2">
      <c r="A4" s="27">
        <v>3</v>
      </c>
      <c r="B4" s="28" t="s">
        <v>57</v>
      </c>
      <c r="C4" s="29">
        <v>485</v>
      </c>
      <c r="D4" s="12"/>
      <c r="M4" s="193">
        <v>3</v>
      </c>
      <c r="N4" s="31" t="s">
        <v>29</v>
      </c>
      <c r="O4" s="32">
        <f>C37</f>
        <v>119</v>
      </c>
    </row>
    <row r="5" spans="1:15" x14ac:dyDescent="0.2">
      <c r="A5" s="27">
        <v>4</v>
      </c>
      <c r="B5" s="28" t="s">
        <v>53</v>
      </c>
      <c r="C5" s="29">
        <v>446</v>
      </c>
      <c r="D5" s="12"/>
      <c r="F5" s="20" t="s">
        <v>72</v>
      </c>
      <c r="M5" s="193">
        <v>4</v>
      </c>
      <c r="N5" s="28" t="s">
        <v>56</v>
      </c>
      <c r="O5" s="29">
        <f>C2</f>
        <v>923</v>
      </c>
    </row>
    <row r="6" spans="1:15" x14ac:dyDescent="0.2">
      <c r="A6" s="27">
        <v>5</v>
      </c>
      <c r="B6" s="28" t="s">
        <v>33</v>
      </c>
      <c r="C6" s="29">
        <v>3631</v>
      </c>
      <c r="D6" s="12"/>
      <c r="F6" s="22" t="s">
        <v>28</v>
      </c>
      <c r="G6" s="22"/>
      <c r="H6" s="23">
        <f>SUM(C2:C20)</f>
        <v>38954</v>
      </c>
      <c r="M6" s="193">
        <v>5</v>
      </c>
      <c r="N6" s="31" t="s">
        <v>26</v>
      </c>
      <c r="O6" s="32">
        <f>C38</f>
        <v>1195</v>
      </c>
    </row>
    <row r="7" spans="1:15" x14ac:dyDescent="0.2">
      <c r="A7" s="27">
        <v>6</v>
      </c>
      <c r="B7" s="28" t="s">
        <v>10</v>
      </c>
      <c r="C7" s="29">
        <v>3313</v>
      </c>
      <c r="D7" s="12"/>
      <c r="F7" s="34" t="s">
        <v>64</v>
      </c>
      <c r="G7" s="34"/>
      <c r="H7" s="35">
        <f>SUM(C21:C33)</f>
        <v>10479</v>
      </c>
      <c r="M7" s="193">
        <v>6</v>
      </c>
      <c r="N7" s="31" t="s">
        <v>48</v>
      </c>
      <c r="O7" s="32">
        <f>C39</f>
        <v>663</v>
      </c>
    </row>
    <row r="8" spans="1:15" x14ac:dyDescent="0.2">
      <c r="A8" s="27">
        <v>7</v>
      </c>
      <c r="B8" s="28" t="s">
        <v>15</v>
      </c>
      <c r="C8" s="29">
        <v>2644</v>
      </c>
      <c r="D8" s="12"/>
      <c r="F8" s="19" t="s">
        <v>16</v>
      </c>
      <c r="G8" s="19"/>
      <c r="H8" s="33">
        <f>SUM(C34:C54)</f>
        <v>24276</v>
      </c>
      <c r="M8" s="193">
        <v>7</v>
      </c>
      <c r="N8" s="28" t="s">
        <v>18</v>
      </c>
      <c r="O8" s="29">
        <f>C3</f>
        <v>270</v>
      </c>
    </row>
    <row r="9" spans="1:15" x14ac:dyDescent="0.2">
      <c r="A9" s="27">
        <v>8</v>
      </c>
      <c r="B9" s="28" t="s">
        <v>28</v>
      </c>
      <c r="C9" s="30">
        <v>12618</v>
      </c>
      <c r="D9" s="12"/>
      <c r="H9" s="21">
        <f>SUM(H6:H8)</f>
        <v>73709</v>
      </c>
      <c r="M9" s="193">
        <v>8</v>
      </c>
      <c r="N9" s="31" t="s">
        <v>44</v>
      </c>
      <c r="O9" s="32">
        <f>C40</f>
        <v>645</v>
      </c>
    </row>
    <row r="10" spans="1:15" x14ac:dyDescent="0.2">
      <c r="A10" s="27">
        <v>9</v>
      </c>
      <c r="B10" s="28" t="s">
        <v>42</v>
      </c>
      <c r="C10" s="30">
        <v>1371</v>
      </c>
      <c r="D10" s="12"/>
      <c r="M10" s="193">
        <v>9</v>
      </c>
      <c r="N10" s="28" t="s">
        <v>57</v>
      </c>
      <c r="O10" s="29">
        <f>C4</f>
        <v>485</v>
      </c>
    </row>
    <row r="11" spans="1:15" x14ac:dyDescent="0.2">
      <c r="A11" s="27">
        <v>10</v>
      </c>
      <c r="B11" s="28" t="s">
        <v>23</v>
      </c>
      <c r="C11" s="30">
        <v>118</v>
      </c>
      <c r="D11" s="17"/>
      <c r="M11" s="193">
        <v>10</v>
      </c>
      <c r="N11" s="31" t="s">
        <v>37</v>
      </c>
      <c r="O11" s="32">
        <f>C41</f>
        <v>1263</v>
      </c>
    </row>
    <row r="12" spans="1:15" x14ac:dyDescent="0.2">
      <c r="A12" s="27">
        <v>11</v>
      </c>
      <c r="B12" s="28" t="s">
        <v>22</v>
      </c>
      <c r="C12" s="30">
        <v>7167</v>
      </c>
      <c r="D12" s="17"/>
      <c r="M12" s="193">
        <v>11</v>
      </c>
      <c r="N12" s="31" t="s">
        <v>51</v>
      </c>
      <c r="O12" s="32">
        <f>C42</f>
        <v>740</v>
      </c>
    </row>
    <row r="13" spans="1:15" x14ac:dyDescent="0.2">
      <c r="A13" s="27">
        <v>12</v>
      </c>
      <c r="B13" s="28" t="s">
        <v>13</v>
      </c>
      <c r="C13" s="30">
        <v>528</v>
      </c>
      <c r="D13" s="17"/>
      <c r="M13" s="193">
        <v>12</v>
      </c>
      <c r="N13" s="31" t="s">
        <v>8</v>
      </c>
      <c r="O13" s="32">
        <f>C43</f>
        <v>1028</v>
      </c>
    </row>
    <row r="14" spans="1:15" x14ac:dyDescent="0.2">
      <c r="A14" s="27">
        <v>13</v>
      </c>
      <c r="B14" s="28" t="s">
        <v>17</v>
      </c>
      <c r="C14" s="30">
        <v>108</v>
      </c>
      <c r="D14" s="17"/>
      <c r="M14" s="193">
        <v>13</v>
      </c>
      <c r="N14" s="28" t="s">
        <v>53</v>
      </c>
      <c r="O14" s="29">
        <f>C5</f>
        <v>446</v>
      </c>
    </row>
    <row r="15" spans="1:15" x14ac:dyDescent="0.2">
      <c r="A15" s="27">
        <v>14</v>
      </c>
      <c r="B15" s="28" t="s">
        <v>43</v>
      </c>
      <c r="C15" s="30">
        <v>415</v>
      </c>
      <c r="D15" s="17"/>
      <c r="M15" s="193">
        <v>14</v>
      </c>
      <c r="N15" s="31" t="s">
        <v>24</v>
      </c>
      <c r="O15" s="32">
        <f>C44</f>
        <v>314</v>
      </c>
    </row>
    <row r="16" spans="1:15" x14ac:dyDescent="0.2">
      <c r="A16" s="27">
        <v>15</v>
      </c>
      <c r="B16" s="28" t="s">
        <v>40</v>
      </c>
      <c r="C16" s="30">
        <v>349</v>
      </c>
      <c r="D16" s="17"/>
      <c r="M16" s="193">
        <v>15</v>
      </c>
      <c r="N16" s="31" t="s">
        <v>9</v>
      </c>
      <c r="O16" s="32">
        <f>C45</f>
        <v>2400</v>
      </c>
    </row>
    <row r="17" spans="1:15" x14ac:dyDescent="0.2">
      <c r="A17" s="27">
        <v>16</v>
      </c>
      <c r="B17" s="28" t="s">
        <v>31</v>
      </c>
      <c r="C17" s="30">
        <v>687</v>
      </c>
      <c r="D17" s="17"/>
      <c r="M17" s="193">
        <v>16</v>
      </c>
      <c r="N17" s="28" t="s">
        <v>33</v>
      </c>
      <c r="O17" s="29">
        <f>C6</f>
        <v>3631</v>
      </c>
    </row>
    <row r="18" spans="1:15" x14ac:dyDescent="0.2">
      <c r="A18" s="27">
        <v>17</v>
      </c>
      <c r="B18" s="28" t="s">
        <v>12</v>
      </c>
      <c r="C18" s="30">
        <v>255</v>
      </c>
      <c r="D18" s="17"/>
      <c r="M18" s="193">
        <v>17</v>
      </c>
      <c r="N18" s="28" t="s">
        <v>10</v>
      </c>
      <c r="O18" s="29">
        <f>C7</f>
        <v>3313</v>
      </c>
    </row>
    <row r="19" spans="1:15" x14ac:dyDescent="0.2">
      <c r="A19" s="27">
        <v>18</v>
      </c>
      <c r="B19" s="28" t="s">
        <v>59</v>
      </c>
      <c r="C19" s="30">
        <v>436</v>
      </c>
      <c r="D19" s="17"/>
      <c r="M19" s="193">
        <v>18</v>
      </c>
      <c r="N19" s="31" t="s">
        <v>62</v>
      </c>
      <c r="O19" s="32">
        <f>C46</f>
        <v>755</v>
      </c>
    </row>
    <row r="20" spans="1:15" x14ac:dyDescent="0.2">
      <c r="A20" s="27">
        <v>19</v>
      </c>
      <c r="B20" s="28" t="s">
        <v>27</v>
      </c>
      <c r="C20" s="30">
        <v>3190</v>
      </c>
      <c r="D20" s="17"/>
      <c r="M20" s="193">
        <v>19</v>
      </c>
      <c r="N20" s="28" t="s">
        <v>15</v>
      </c>
      <c r="O20" s="29">
        <f>C8</f>
        <v>2644</v>
      </c>
    </row>
    <row r="21" spans="1:15" x14ac:dyDescent="0.2">
      <c r="A21" s="24">
        <v>20</v>
      </c>
      <c r="B21" s="25" t="s">
        <v>30</v>
      </c>
      <c r="C21" s="26">
        <v>324</v>
      </c>
      <c r="D21" s="17"/>
      <c r="M21" s="193">
        <v>20</v>
      </c>
      <c r="N21" s="31" t="s">
        <v>46</v>
      </c>
      <c r="O21" s="32">
        <f>C47</f>
        <v>181</v>
      </c>
    </row>
    <row r="22" spans="1:15" x14ac:dyDescent="0.2">
      <c r="A22" s="24">
        <v>21</v>
      </c>
      <c r="B22" s="25" t="s">
        <v>20</v>
      </c>
      <c r="C22" s="26">
        <v>1246</v>
      </c>
      <c r="D22" s="17"/>
      <c r="M22" s="193">
        <v>21</v>
      </c>
      <c r="N22" s="28" t="s">
        <v>28</v>
      </c>
      <c r="O22" s="30">
        <f>C9</f>
        <v>12618</v>
      </c>
    </row>
    <row r="23" spans="1:15" x14ac:dyDescent="0.2">
      <c r="A23" s="24">
        <v>22</v>
      </c>
      <c r="B23" s="25" t="s">
        <v>45</v>
      </c>
      <c r="C23" s="26">
        <v>1528</v>
      </c>
      <c r="D23" s="17"/>
      <c r="E23" s="12"/>
      <c r="M23" s="193">
        <v>22</v>
      </c>
      <c r="N23" s="28" t="s">
        <v>42</v>
      </c>
      <c r="O23" s="30">
        <f>C10</f>
        <v>1371</v>
      </c>
    </row>
    <row r="24" spans="1:15" x14ac:dyDescent="0.2">
      <c r="A24" s="24">
        <v>23</v>
      </c>
      <c r="B24" s="25" t="s">
        <v>71</v>
      </c>
      <c r="C24" s="26">
        <v>96</v>
      </c>
      <c r="D24" s="17"/>
      <c r="M24" s="193">
        <v>23</v>
      </c>
      <c r="N24" s="28" t="s">
        <v>23</v>
      </c>
      <c r="O24" s="30">
        <f>C11</f>
        <v>118</v>
      </c>
    </row>
    <row r="25" spans="1:15" x14ac:dyDescent="0.2">
      <c r="A25" s="24">
        <v>24</v>
      </c>
      <c r="B25" s="25" t="s">
        <v>39</v>
      </c>
      <c r="C25" s="26">
        <v>149</v>
      </c>
      <c r="D25" s="17"/>
      <c r="M25" s="193">
        <v>24</v>
      </c>
      <c r="N25" s="31" t="s">
        <v>35</v>
      </c>
      <c r="O25" s="32">
        <f>C48</f>
        <v>347</v>
      </c>
    </row>
    <row r="26" spans="1:15" x14ac:dyDescent="0.2">
      <c r="A26" s="24">
        <v>25</v>
      </c>
      <c r="B26" s="25" t="s">
        <v>19</v>
      </c>
      <c r="C26" s="26">
        <v>516</v>
      </c>
      <c r="D26" s="17"/>
      <c r="M26" s="193">
        <v>25</v>
      </c>
      <c r="N26" s="31" t="s">
        <v>49</v>
      </c>
      <c r="O26" s="32">
        <f>C49</f>
        <v>1690</v>
      </c>
    </row>
    <row r="27" spans="1:15" x14ac:dyDescent="0.2">
      <c r="A27" s="24">
        <v>26</v>
      </c>
      <c r="B27" s="25" t="s">
        <v>41</v>
      </c>
      <c r="C27" s="26">
        <v>671</v>
      </c>
      <c r="D27" s="17"/>
      <c r="M27" s="193">
        <v>26</v>
      </c>
      <c r="N27" s="31" t="s">
        <v>47</v>
      </c>
      <c r="O27" s="32">
        <f>C50</f>
        <v>387</v>
      </c>
    </row>
    <row r="28" spans="1:15" x14ac:dyDescent="0.2">
      <c r="A28" s="24">
        <v>27</v>
      </c>
      <c r="B28" s="25" t="s">
        <v>36</v>
      </c>
      <c r="C28" s="26">
        <v>572</v>
      </c>
      <c r="D28" s="17"/>
      <c r="M28" s="193">
        <v>27</v>
      </c>
      <c r="N28" s="31" t="s">
        <v>58</v>
      </c>
      <c r="O28" s="32">
        <f>C51</f>
        <v>1096</v>
      </c>
    </row>
    <row r="29" spans="1:15" x14ac:dyDescent="0.2">
      <c r="A29" s="24">
        <v>28</v>
      </c>
      <c r="B29" s="25" t="s">
        <v>7</v>
      </c>
      <c r="C29" s="26">
        <v>490</v>
      </c>
      <c r="D29" s="17"/>
      <c r="M29" s="193">
        <v>28</v>
      </c>
      <c r="N29" s="28" t="s">
        <v>22</v>
      </c>
      <c r="O29" s="30">
        <f>C12</f>
        <v>7167</v>
      </c>
    </row>
    <row r="30" spans="1:15" x14ac:dyDescent="0.2">
      <c r="A30" s="24">
        <v>29</v>
      </c>
      <c r="B30" s="25" t="s">
        <v>55</v>
      </c>
      <c r="C30" s="26">
        <v>1914</v>
      </c>
      <c r="D30" s="17"/>
      <c r="M30" s="193">
        <v>29</v>
      </c>
      <c r="N30" s="31" t="s">
        <v>14</v>
      </c>
      <c r="O30" s="32">
        <f>C35</f>
        <v>1135</v>
      </c>
    </row>
    <row r="31" spans="1:15" x14ac:dyDescent="0.2">
      <c r="A31" s="24">
        <v>30</v>
      </c>
      <c r="B31" s="25" t="s">
        <v>21</v>
      </c>
      <c r="C31" s="26">
        <v>2615</v>
      </c>
      <c r="D31" s="17"/>
      <c r="M31" s="193">
        <v>30</v>
      </c>
      <c r="N31" s="25" t="s">
        <v>71</v>
      </c>
      <c r="O31" s="26">
        <f>C24</f>
        <v>96</v>
      </c>
    </row>
    <row r="32" spans="1:15" x14ac:dyDescent="0.2">
      <c r="A32" s="24">
        <v>31</v>
      </c>
      <c r="B32" s="25" t="s">
        <v>6</v>
      </c>
      <c r="C32" s="26">
        <v>227</v>
      </c>
      <c r="D32" s="17"/>
      <c r="M32" s="193">
        <v>31</v>
      </c>
      <c r="N32" s="25" t="s">
        <v>41</v>
      </c>
      <c r="O32" s="26">
        <f>C27</f>
        <v>671</v>
      </c>
    </row>
    <row r="33" spans="1:15" x14ac:dyDescent="0.2">
      <c r="A33" s="24">
        <v>32</v>
      </c>
      <c r="B33" s="25" t="s">
        <v>34</v>
      </c>
      <c r="C33" s="26">
        <v>131</v>
      </c>
      <c r="D33" s="17"/>
      <c r="M33" s="193">
        <v>32</v>
      </c>
      <c r="N33" s="25" t="s">
        <v>30</v>
      </c>
      <c r="O33" s="26">
        <f>C21</f>
        <v>324</v>
      </c>
    </row>
    <row r="34" spans="1:15" x14ac:dyDescent="0.2">
      <c r="A34" s="19">
        <v>33</v>
      </c>
      <c r="B34" s="31" t="s">
        <v>52</v>
      </c>
      <c r="C34" s="32">
        <v>1895</v>
      </c>
      <c r="D34" s="17"/>
      <c r="M34" s="193">
        <v>33</v>
      </c>
      <c r="N34" s="25" t="s">
        <v>55</v>
      </c>
      <c r="O34" s="26">
        <f>C30</f>
        <v>1914</v>
      </c>
    </row>
    <row r="35" spans="1:15" x14ac:dyDescent="0.2">
      <c r="A35" s="19">
        <v>34</v>
      </c>
      <c r="B35" s="31" t="s">
        <v>14</v>
      </c>
      <c r="C35" s="32">
        <v>1135</v>
      </c>
      <c r="D35" s="17"/>
      <c r="M35" s="193">
        <v>34</v>
      </c>
      <c r="N35" s="25" t="s">
        <v>20</v>
      </c>
      <c r="O35" s="26">
        <f>C22</f>
        <v>1246</v>
      </c>
    </row>
    <row r="36" spans="1:15" x14ac:dyDescent="0.2">
      <c r="A36" s="19">
        <v>35</v>
      </c>
      <c r="B36" s="31" t="s">
        <v>32</v>
      </c>
      <c r="C36" s="32">
        <v>1241</v>
      </c>
      <c r="D36" s="17"/>
      <c r="E36" s="12"/>
      <c r="M36" s="193">
        <v>35</v>
      </c>
      <c r="N36" s="25" t="s">
        <v>45</v>
      </c>
      <c r="O36" s="26">
        <f>C23</f>
        <v>1528</v>
      </c>
    </row>
    <row r="37" spans="1:15" x14ac:dyDescent="0.2">
      <c r="A37" s="19">
        <v>36</v>
      </c>
      <c r="B37" s="31" t="s">
        <v>29</v>
      </c>
      <c r="C37" s="32">
        <v>119</v>
      </c>
      <c r="D37" s="17"/>
      <c r="M37" s="193">
        <v>36</v>
      </c>
      <c r="N37" s="25" t="s">
        <v>39</v>
      </c>
      <c r="O37" s="26">
        <f>C25</f>
        <v>149</v>
      </c>
    </row>
    <row r="38" spans="1:15" x14ac:dyDescent="0.2">
      <c r="A38" s="19">
        <v>37</v>
      </c>
      <c r="B38" s="31" t="s">
        <v>26</v>
      </c>
      <c r="C38" s="32">
        <v>1195</v>
      </c>
      <c r="D38" s="17"/>
      <c r="M38" s="193">
        <v>37</v>
      </c>
      <c r="N38" s="25" t="s">
        <v>19</v>
      </c>
      <c r="O38" s="26">
        <f>C26</f>
        <v>516</v>
      </c>
    </row>
    <row r="39" spans="1:15" x14ac:dyDescent="0.2">
      <c r="A39" s="19">
        <v>38</v>
      </c>
      <c r="B39" s="31" t="s">
        <v>48</v>
      </c>
      <c r="C39" s="32">
        <v>663</v>
      </c>
      <c r="D39" s="17"/>
      <c r="M39" s="193">
        <v>38</v>
      </c>
      <c r="N39" s="31" t="s">
        <v>50</v>
      </c>
      <c r="O39" s="16">
        <f>C52</f>
        <v>188</v>
      </c>
    </row>
    <row r="40" spans="1:15" x14ac:dyDescent="0.2">
      <c r="A40" s="19">
        <v>39</v>
      </c>
      <c r="B40" s="31" t="s">
        <v>44</v>
      </c>
      <c r="C40" s="32">
        <v>645</v>
      </c>
      <c r="D40" s="17"/>
      <c r="M40" s="193">
        <v>39</v>
      </c>
      <c r="N40" s="28" t="s">
        <v>13</v>
      </c>
      <c r="O40" s="30">
        <f>C13</f>
        <v>528</v>
      </c>
    </row>
    <row r="41" spans="1:15" x14ac:dyDescent="0.2">
      <c r="A41" s="19">
        <v>40</v>
      </c>
      <c r="B41" s="31" t="s">
        <v>37</v>
      </c>
      <c r="C41" s="32">
        <v>1263</v>
      </c>
      <c r="D41" s="17"/>
      <c r="M41" s="193">
        <v>40</v>
      </c>
      <c r="N41" s="28" t="s">
        <v>17</v>
      </c>
      <c r="O41" s="30">
        <f>C14</f>
        <v>108</v>
      </c>
    </row>
    <row r="42" spans="1:15" x14ac:dyDescent="0.2">
      <c r="A42" s="19">
        <v>41</v>
      </c>
      <c r="B42" s="31" t="s">
        <v>51</v>
      </c>
      <c r="C42" s="32">
        <v>740</v>
      </c>
      <c r="D42" s="17"/>
      <c r="M42" s="193">
        <v>41</v>
      </c>
      <c r="N42" s="25" t="s">
        <v>36</v>
      </c>
      <c r="O42" s="26">
        <f>C28</f>
        <v>572</v>
      </c>
    </row>
    <row r="43" spans="1:15" x14ac:dyDescent="0.2">
      <c r="A43" s="19">
        <v>42</v>
      </c>
      <c r="B43" s="31" t="s">
        <v>8</v>
      </c>
      <c r="C43" s="32">
        <v>1028</v>
      </c>
      <c r="D43" s="17"/>
      <c r="M43" s="193">
        <v>42</v>
      </c>
      <c r="N43" s="28" t="s">
        <v>43</v>
      </c>
      <c r="O43" s="30">
        <f>C15</f>
        <v>415</v>
      </c>
    </row>
    <row r="44" spans="1:15" x14ac:dyDescent="0.2">
      <c r="A44" s="19">
        <v>43</v>
      </c>
      <c r="B44" s="31" t="s">
        <v>24</v>
      </c>
      <c r="C44" s="32">
        <v>314</v>
      </c>
      <c r="D44" s="17"/>
      <c r="M44" s="193">
        <v>43</v>
      </c>
      <c r="N44" s="25" t="s">
        <v>7</v>
      </c>
      <c r="O44" s="26">
        <f>C29</f>
        <v>490</v>
      </c>
    </row>
    <row r="45" spans="1:15" x14ac:dyDescent="0.2">
      <c r="A45" s="19">
        <v>44</v>
      </c>
      <c r="B45" s="31" t="s">
        <v>9</v>
      </c>
      <c r="C45" s="32">
        <v>2400</v>
      </c>
      <c r="D45" s="17"/>
      <c r="M45" s="193">
        <v>44</v>
      </c>
      <c r="N45" s="28" t="s">
        <v>40</v>
      </c>
      <c r="O45" s="30">
        <f>C16</f>
        <v>349</v>
      </c>
    </row>
    <row r="46" spans="1:15" x14ac:dyDescent="0.2">
      <c r="A46" s="19">
        <v>45</v>
      </c>
      <c r="B46" s="31" t="s">
        <v>62</v>
      </c>
      <c r="C46" s="32">
        <v>755</v>
      </c>
      <c r="D46" s="17"/>
      <c r="M46" s="193">
        <v>45</v>
      </c>
      <c r="N46" s="31" t="s">
        <v>16</v>
      </c>
      <c r="O46" s="16">
        <f>C53</f>
        <v>6434</v>
      </c>
    </row>
    <row r="47" spans="1:15" x14ac:dyDescent="0.2">
      <c r="A47" s="19">
        <v>46</v>
      </c>
      <c r="B47" s="31" t="s">
        <v>46</v>
      </c>
      <c r="C47" s="32">
        <v>181</v>
      </c>
      <c r="D47" s="17"/>
      <c r="M47" s="193">
        <v>46</v>
      </c>
      <c r="N47" s="28" t="s">
        <v>31</v>
      </c>
      <c r="O47" s="30">
        <f>C17</f>
        <v>687</v>
      </c>
    </row>
    <row r="48" spans="1:15" x14ac:dyDescent="0.2">
      <c r="A48" s="19">
        <v>47</v>
      </c>
      <c r="B48" s="31" t="s">
        <v>35</v>
      </c>
      <c r="C48" s="32">
        <v>347</v>
      </c>
      <c r="D48" s="17"/>
      <c r="M48" s="193">
        <v>47</v>
      </c>
      <c r="N48" s="25" t="s">
        <v>21</v>
      </c>
      <c r="O48" s="26">
        <f>C31</f>
        <v>2615</v>
      </c>
    </row>
    <row r="49" spans="1:15" x14ac:dyDescent="0.2">
      <c r="A49" s="19">
        <v>48</v>
      </c>
      <c r="B49" s="31" t="s">
        <v>49</v>
      </c>
      <c r="C49" s="32">
        <v>1690</v>
      </c>
      <c r="D49" s="17"/>
      <c r="M49" s="193">
        <v>48</v>
      </c>
      <c r="N49" s="25" t="s">
        <v>6</v>
      </c>
      <c r="O49" s="26">
        <f>C32</f>
        <v>227</v>
      </c>
    </row>
    <row r="50" spans="1:15" x14ac:dyDescent="0.2">
      <c r="A50" s="19">
        <v>49</v>
      </c>
      <c r="B50" s="31" t="s">
        <v>47</v>
      </c>
      <c r="C50" s="32">
        <v>387</v>
      </c>
      <c r="D50" s="17"/>
      <c r="M50" s="193">
        <v>49</v>
      </c>
      <c r="N50" s="28" t="s">
        <v>12</v>
      </c>
      <c r="O50" s="30">
        <f>C18</f>
        <v>255</v>
      </c>
    </row>
    <row r="51" spans="1:15" x14ac:dyDescent="0.2">
      <c r="A51" s="19">
        <v>50</v>
      </c>
      <c r="B51" s="31" t="s">
        <v>58</v>
      </c>
      <c r="C51" s="32">
        <v>1096</v>
      </c>
      <c r="D51" s="17"/>
      <c r="M51" s="193">
        <v>50</v>
      </c>
      <c r="N51" s="25" t="s">
        <v>34</v>
      </c>
      <c r="O51" s="26">
        <f>C33</f>
        <v>131</v>
      </c>
    </row>
    <row r="52" spans="1:15" x14ac:dyDescent="0.2">
      <c r="A52" s="19">
        <v>51</v>
      </c>
      <c r="B52" s="31" t="s">
        <v>50</v>
      </c>
      <c r="C52" s="16">
        <v>188</v>
      </c>
      <c r="D52" s="17"/>
      <c r="M52" s="193">
        <v>51</v>
      </c>
      <c r="N52" s="28" t="s">
        <v>59</v>
      </c>
      <c r="O52" s="30">
        <f>C19</f>
        <v>436</v>
      </c>
    </row>
    <row r="53" spans="1:15" x14ac:dyDescent="0.2">
      <c r="A53" s="19">
        <v>52</v>
      </c>
      <c r="B53" s="31" t="s">
        <v>16</v>
      </c>
      <c r="C53" s="16">
        <v>6434</v>
      </c>
      <c r="D53" s="17"/>
      <c r="M53" s="193">
        <v>52</v>
      </c>
      <c r="N53" s="28" t="s">
        <v>27</v>
      </c>
      <c r="O53" s="30">
        <f>C20</f>
        <v>3190</v>
      </c>
    </row>
    <row r="54" spans="1:15" x14ac:dyDescent="0.2">
      <c r="A54" s="19">
        <v>53</v>
      </c>
      <c r="B54" s="31" t="s">
        <v>25</v>
      </c>
      <c r="C54" s="33">
        <v>560</v>
      </c>
      <c r="D54" s="17"/>
      <c r="M54" s="193">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6">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0">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3">
        <f t="shared" si="43"/>
        <v>2257613.4299999992</v>
      </c>
      <c r="BH216" s="203">
        <f t="shared" si="44"/>
        <v>-1986621.7200000004</v>
      </c>
      <c r="BI216" s="203">
        <f t="shared" si="45"/>
        <v>3830148.2800000003</v>
      </c>
      <c r="BJ216" s="203">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8">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3">
        <f t="shared" si="43"/>
        <v>85593122.990000024</v>
      </c>
      <c r="BH217" s="203">
        <f t="shared" si="44"/>
        <v>21034620.32</v>
      </c>
      <c r="BI217" s="203">
        <f t="shared" si="45"/>
        <v>25511532.739999998</v>
      </c>
      <c r="BJ217" s="203">
        <f t="shared" si="46"/>
        <v>39046969.929999992</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1">
        <f>F220+F221</f>
        <v>338069</v>
      </c>
      <c r="G223" s="181">
        <f t="shared" ref="G223:BJ223" si="53">G220+G221</f>
        <v>183367.53000000003</v>
      </c>
      <c r="H223" s="181">
        <f t="shared" si="53"/>
        <v>-29321.279999999999</v>
      </c>
      <c r="I223" s="181">
        <f t="shared" si="53"/>
        <v>35050.58</v>
      </c>
      <c r="J223" s="181">
        <f t="shared" si="53"/>
        <v>461623.62999999995</v>
      </c>
      <c r="K223" s="181">
        <f t="shared" si="53"/>
        <v>1051215.94</v>
      </c>
      <c r="L223" s="181">
        <f t="shared" si="53"/>
        <v>253856.48</v>
      </c>
      <c r="M223" s="181">
        <f t="shared" si="53"/>
        <v>2089673.1800000002</v>
      </c>
      <c r="N223" s="181">
        <f t="shared" si="53"/>
        <v>-1352.8600000000151</v>
      </c>
      <c r="O223" s="181">
        <f t="shared" si="53"/>
        <v>-63918.92</v>
      </c>
      <c r="P223" s="181">
        <f t="shared" si="53"/>
        <v>-1177403.47</v>
      </c>
      <c r="Q223" s="181">
        <f t="shared" si="53"/>
        <v>-93731.8</v>
      </c>
      <c r="R223" s="181">
        <f t="shared" si="53"/>
        <v>-9460.8100000000013</v>
      </c>
      <c r="S223" s="181">
        <f t="shared" si="53"/>
        <v>-16853.579999999998</v>
      </c>
      <c r="T223" s="181">
        <f t="shared" si="53"/>
        <v>-13071.369999999995</v>
      </c>
      <c r="U223" s="181">
        <f t="shared" si="53"/>
        <v>262757.42</v>
      </c>
      <c r="V223" s="181">
        <f t="shared" si="53"/>
        <v>9048.7099999999991</v>
      </c>
      <c r="W223" s="181">
        <f t="shared" si="53"/>
        <v>-152377.16</v>
      </c>
      <c r="X223" s="181">
        <f t="shared" si="53"/>
        <v>364711.41000000003</v>
      </c>
      <c r="Y223" s="181">
        <f t="shared" si="53"/>
        <v>26286.14</v>
      </c>
      <c r="Z223" s="181">
        <f t="shared" si="53"/>
        <v>178997.68</v>
      </c>
      <c r="AA223" s="181">
        <f t="shared" si="53"/>
        <v>3517719.9899999998</v>
      </c>
      <c r="AB223" s="181">
        <f t="shared" si="53"/>
        <v>-11170.27</v>
      </c>
      <c r="AC223" s="181">
        <f t="shared" si="53"/>
        <v>41421.78</v>
      </c>
      <c r="AD223" s="181">
        <f t="shared" si="53"/>
        <v>-114596.97</v>
      </c>
      <c r="AE223" s="181">
        <f t="shared" si="53"/>
        <v>-99000.459999999992</v>
      </c>
      <c r="AF223" s="181">
        <f t="shared" si="53"/>
        <v>-194273.68</v>
      </c>
      <c r="AG223" s="181">
        <f t="shared" si="53"/>
        <v>122538.76</v>
      </c>
      <c r="AH223" s="181">
        <f t="shared" si="53"/>
        <v>1107210.3</v>
      </c>
      <c r="AI223" s="181">
        <f t="shared" si="53"/>
        <v>243887.35</v>
      </c>
      <c r="AJ223" s="181">
        <f t="shared" si="53"/>
        <v>-60989.77</v>
      </c>
      <c r="AK223" s="181">
        <f t="shared" si="53"/>
        <v>22586.400000000001</v>
      </c>
      <c r="AL223" s="181">
        <f t="shared" si="53"/>
        <v>153720</v>
      </c>
      <c r="AM223" s="181">
        <f t="shared" si="53"/>
        <v>-32824.589999999997</v>
      </c>
      <c r="AN223" s="181">
        <f t="shared" si="53"/>
        <v>-5589.7700000000041</v>
      </c>
      <c r="AO223" s="181">
        <f t="shared" si="53"/>
        <v>13711.05</v>
      </c>
      <c r="AP223" s="181">
        <f t="shared" si="53"/>
        <v>341994.52</v>
      </c>
      <c r="AQ223" s="181">
        <f t="shared" si="53"/>
        <v>197653.74000000002</v>
      </c>
      <c r="AR223" s="181">
        <f t="shared" si="53"/>
        <v>23915.769999999997</v>
      </c>
      <c r="AS223" s="181">
        <f t="shared" si="53"/>
        <v>50671.79</v>
      </c>
      <c r="AT223" s="181">
        <f t="shared" si="53"/>
        <v>16082.760000000002</v>
      </c>
      <c r="AU223" s="181">
        <f t="shared" si="53"/>
        <v>35118.03</v>
      </c>
      <c r="AV223" s="181">
        <f t="shared" si="53"/>
        <v>112815.42</v>
      </c>
      <c r="AW223" s="181">
        <f t="shared" si="53"/>
        <v>-268507.58</v>
      </c>
      <c r="AX223" s="181">
        <f t="shared" si="53"/>
        <v>-9064.0300000000025</v>
      </c>
      <c r="AY223" s="181">
        <f t="shared" si="53"/>
        <v>29819.599999999999</v>
      </c>
      <c r="AZ223" s="181">
        <f t="shared" si="53"/>
        <v>73689.049999999988</v>
      </c>
      <c r="BA223" s="181">
        <f t="shared" si="53"/>
        <v>79042.83</v>
      </c>
      <c r="BB223" s="181">
        <f t="shared" si="53"/>
        <v>160878.04999999999</v>
      </c>
      <c r="BC223" s="181">
        <f t="shared" si="53"/>
        <v>192186.95</v>
      </c>
      <c r="BD223" s="181">
        <f t="shared" si="53"/>
        <v>-12634.7</v>
      </c>
      <c r="BE223" s="181">
        <f t="shared" si="53"/>
        <v>1253727.51</v>
      </c>
      <c r="BF223" s="181">
        <f t="shared" si="53"/>
        <v>67948.679999999993</v>
      </c>
      <c r="BG223" s="181">
        <f t="shared" si="53"/>
        <v>10746854.960000003</v>
      </c>
      <c r="BH223" s="181">
        <f t="shared" si="53"/>
        <v>3491882.63</v>
      </c>
      <c r="BI223" s="181">
        <f t="shared" si="53"/>
        <v>4780617.25</v>
      </c>
      <c r="BJ223" s="181">
        <f t="shared" si="53"/>
        <v>2474355.08</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7">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4" t="s">
        <v>268</v>
      </c>
      <c r="E2" s="89">
        <f>'5.2 Tableau bilan'!F188</f>
        <v>91838538.320000038</v>
      </c>
    </row>
    <row r="3" spans="2:5" x14ac:dyDescent="0.25">
      <c r="B3" s="78">
        <v>291</v>
      </c>
      <c r="C3" s="78"/>
      <c r="D3" s="134" t="s">
        <v>269</v>
      </c>
      <c r="E3" s="89">
        <f>'5.2 Tableau bilan'!F191</f>
        <v>5824194.0499999998</v>
      </c>
    </row>
    <row r="4" spans="2:5" x14ac:dyDescent="0.25">
      <c r="B4" s="78">
        <v>292</v>
      </c>
      <c r="C4" s="78"/>
      <c r="D4" s="134" t="s">
        <v>270</v>
      </c>
      <c r="E4" s="89">
        <f>'5.2 Tableau bilan'!F195</f>
        <v>2171523.7999999998</v>
      </c>
    </row>
    <row r="5" spans="2:5" x14ac:dyDescent="0.25">
      <c r="B5" s="78">
        <v>293</v>
      </c>
      <c r="C5" s="78"/>
      <c r="D5" s="134" t="s">
        <v>271</v>
      </c>
      <c r="E5" s="89">
        <f>'5.2 Tableau bilan'!F198</f>
        <v>5019487.7799999993</v>
      </c>
    </row>
    <row r="6" spans="2:5" x14ac:dyDescent="0.25">
      <c r="B6" s="78">
        <v>294</v>
      </c>
      <c r="C6" s="78"/>
      <c r="D6" s="134" t="s">
        <v>272</v>
      </c>
      <c r="E6" s="89">
        <f>'5.2 Tableau bilan'!F201</f>
        <v>31038418.739999998</v>
      </c>
    </row>
    <row r="7" spans="2:5" x14ac:dyDescent="0.25">
      <c r="B7" s="78">
        <v>295</v>
      </c>
      <c r="C7" s="78"/>
      <c r="D7" s="134" t="s">
        <v>273</v>
      </c>
      <c r="E7" s="89">
        <f>'5.2 Tableau bilan'!F204</f>
        <v>96130.319999999992</v>
      </c>
    </row>
    <row r="8" spans="2:5" x14ac:dyDescent="0.25">
      <c r="B8" s="78">
        <v>296</v>
      </c>
      <c r="C8" s="78"/>
      <c r="D8" s="134" t="s">
        <v>274</v>
      </c>
      <c r="E8" s="89">
        <f>'5.2 Tableau bilan'!F207</f>
        <v>16454611.33</v>
      </c>
    </row>
    <row r="9" spans="2:5" x14ac:dyDescent="0.25">
      <c r="B9" s="78">
        <v>298</v>
      </c>
      <c r="C9" s="78"/>
      <c r="D9" s="134" t="s">
        <v>275</v>
      </c>
      <c r="E9" s="89">
        <f>'5.2 Tableau bilan'!F210</f>
        <v>146786.6</v>
      </c>
    </row>
    <row r="10" spans="2:5" x14ac:dyDescent="0.25">
      <c r="B10" s="78">
        <v>299</v>
      </c>
      <c r="C10" s="78"/>
      <c r="D10" s="134"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BD20/BD5</f>
        <v>7972.8417539242164</v>
      </c>
      <c r="BE21" s="173">
        <f t="shared" ref="BE21:BG21" si="5">BE20/BE5</f>
        <v>7806.7980358884834</v>
      </c>
      <c r="BF21" s="173">
        <f t="shared" si="5"/>
        <v>6683.1131606069266</v>
      </c>
      <c r="BG21" s="173">
        <f t="shared" si="5"/>
        <v>8796.005904597132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6">D9-D7</f>
        <v>1153471.1100000001</v>
      </c>
      <c r="E23" s="180">
        <f t="shared" si="6"/>
        <v>2152345.7399999993</v>
      </c>
      <c r="F23" s="180">
        <f t="shared" si="6"/>
        <v>279098.55999999959</v>
      </c>
      <c r="G23" s="180">
        <f t="shared" si="6"/>
        <v>11170166.720000001</v>
      </c>
      <c r="H23" s="180">
        <f t="shared" si="6"/>
        <v>16907788.280000001</v>
      </c>
      <c r="I23" s="180">
        <f t="shared" si="6"/>
        <v>1024849.9700000007</v>
      </c>
      <c r="J23" s="180">
        <f t="shared" si="6"/>
        <v>90861759.809999973</v>
      </c>
      <c r="K23" s="180">
        <f t="shared" si="6"/>
        <v>3075283.87</v>
      </c>
      <c r="L23" s="180">
        <f t="shared" si="6"/>
        <v>460672.40000000008</v>
      </c>
      <c r="M23" s="180">
        <f t="shared" si="6"/>
        <v>26943371.269999996</v>
      </c>
      <c r="N23" s="180">
        <f t="shared" si="6"/>
        <v>1367293.8900000001</v>
      </c>
      <c r="O23" s="180">
        <f t="shared" si="6"/>
        <v>245034.49999999994</v>
      </c>
      <c r="P23" s="180">
        <f t="shared" si="6"/>
        <v>1875698.62</v>
      </c>
      <c r="Q23" s="180">
        <f t="shared" si="6"/>
        <v>2088445.9300000002</v>
      </c>
      <c r="R23" s="180">
        <f t="shared" si="6"/>
        <v>205440.33000000101</v>
      </c>
      <c r="S23" s="180">
        <f t="shared" si="6"/>
        <v>266671.21000000008</v>
      </c>
      <c r="T23" s="180">
        <f t="shared" si="6"/>
        <v>1745113.8100000005</v>
      </c>
      <c r="U23" s="180">
        <f t="shared" si="6"/>
        <v>10830665.34</v>
      </c>
      <c r="V23" s="180">
        <f t="shared" si="6"/>
        <v>-1080510.5</v>
      </c>
      <c r="W23" s="180">
        <f t="shared" si="6"/>
        <v>7786577.9200000009</v>
      </c>
      <c r="X23" s="180">
        <f t="shared" si="6"/>
        <v>-9330221.8099999987</v>
      </c>
      <c r="Y23" s="180">
        <f t="shared" si="6"/>
        <v>135991.01</v>
      </c>
      <c r="Z23" s="180">
        <f t="shared" si="6"/>
        <v>-394266.68000000017</v>
      </c>
      <c r="AA23" s="180">
        <f t="shared" si="6"/>
        <v>795544.37999999942</v>
      </c>
      <c r="AB23" s="180">
        <f t="shared" si="6"/>
        <v>5398506.4100000011</v>
      </c>
      <c r="AC23" s="180">
        <f t="shared" si="6"/>
        <v>1285721.0300000003</v>
      </c>
      <c r="AD23" s="180">
        <f t="shared" si="6"/>
        <v>-3100962.9499999997</v>
      </c>
      <c r="AE23" s="180">
        <f t="shared" si="6"/>
        <v>-641556.43999999948</v>
      </c>
      <c r="AF23" s="180">
        <f t="shared" si="6"/>
        <v>10187147.34</v>
      </c>
      <c r="AG23" s="180">
        <f t="shared" si="6"/>
        <v>-118781.69999999995</v>
      </c>
      <c r="AH23" s="180">
        <f t="shared" si="6"/>
        <v>-1114795.5899999999</v>
      </c>
      <c r="AI23" s="180">
        <f t="shared" si="6"/>
        <v>12234275.83</v>
      </c>
      <c r="AJ23" s="180">
        <f t="shared" si="6"/>
        <v>5016254.2100000009</v>
      </c>
      <c r="AK23" s="180">
        <f t="shared" si="6"/>
        <v>6531766.3000000026</v>
      </c>
      <c r="AL23" s="180">
        <f t="shared" si="6"/>
        <v>1172309.7600000002</v>
      </c>
      <c r="AM23" s="180">
        <f t="shared" si="6"/>
        <v>-3843093.26</v>
      </c>
      <c r="AN23" s="180">
        <f t="shared" si="6"/>
        <v>1218796.6800000006</v>
      </c>
      <c r="AO23" s="180">
        <f t="shared" si="6"/>
        <v>928101.93000000017</v>
      </c>
      <c r="AP23" s="180">
        <f t="shared" si="6"/>
        <v>-1573158.0699999984</v>
      </c>
      <c r="AQ23" s="180">
        <f t="shared" si="6"/>
        <v>3349607.29</v>
      </c>
      <c r="AR23" s="180">
        <f t="shared" si="6"/>
        <v>4273584.87</v>
      </c>
      <c r="AS23" s="180">
        <f t="shared" si="6"/>
        <v>-1809164.0300000005</v>
      </c>
      <c r="AT23" s="180">
        <f t="shared" si="6"/>
        <v>8092477.2599999998</v>
      </c>
      <c r="AU23" s="180">
        <f t="shared" si="6"/>
        <v>2942305.2700000005</v>
      </c>
      <c r="AV23" s="180">
        <f t="shared" si="6"/>
        <v>303302.40000000002</v>
      </c>
      <c r="AW23" s="180">
        <f t="shared" si="6"/>
        <v>-28814.959999999963</v>
      </c>
      <c r="AX23" s="180">
        <f t="shared" si="6"/>
        <v>16166827.07</v>
      </c>
      <c r="AY23" s="180">
        <f t="shared" si="6"/>
        <v>-1285711.78</v>
      </c>
      <c r="AZ23" s="180">
        <f t="shared" si="6"/>
        <v>5956684.4200000009</v>
      </c>
      <c r="BA23" s="180">
        <f t="shared" si="6"/>
        <v>-570550.01</v>
      </c>
      <c r="BB23" s="180">
        <f t="shared" si="6"/>
        <v>38530094.520000011</v>
      </c>
      <c r="BC23" s="180">
        <f t="shared" si="6"/>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G24" si="7">D23/D5</f>
        <v>4272.1152222222227</v>
      </c>
      <c r="E24" s="173">
        <f t="shared" si="7"/>
        <v>4437.8262680412354</v>
      </c>
      <c r="F24" s="173">
        <f t="shared" si="7"/>
        <v>625.78152466367624</v>
      </c>
      <c r="G24" s="173">
        <f t="shared" si="7"/>
        <v>3076.3334398237403</v>
      </c>
      <c r="H24" s="173">
        <f t="shared" si="7"/>
        <v>5103.4676365831574</v>
      </c>
      <c r="I24" s="173">
        <f t="shared" si="7"/>
        <v>387.61345310136181</v>
      </c>
      <c r="J24" s="173">
        <f t="shared" si="7"/>
        <v>7200.9636875891565</v>
      </c>
      <c r="K24" s="173">
        <f t="shared" si="7"/>
        <v>2243.0954558716267</v>
      </c>
      <c r="L24" s="173">
        <f t="shared" si="7"/>
        <v>3904.0033898305091</v>
      </c>
      <c r="M24" s="173">
        <f t="shared" si="7"/>
        <v>3759.3653230082314</v>
      </c>
      <c r="N24" s="173">
        <f t="shared" si="7"/>
        <v>2589.5717613636366</v>
      </c>
      <c r="O24" s="173">
        <f t="shared" si="7"/>
        <v>2268.8379629629626</v>
      </c>
      <c r="P24" s="173">
        <f t="shared" si="7"/>
        <v>4519.7557108433739</v>
      </c>
      <c r="Q24" s="173">
        <f t="shared" si="7"/>
        <v>5984.085759312321</v>
      </c>
      <c r="R24" s="173">
        <f t="shared" si="7"/>
        <v>299.03978165939009</v>
      </c>
      <c r="S24" s="173">
        <f t="shared" si="7"/>
        <v>1045.7694509803925</v>
      </c>
      <c r="T24" s="173">
        <f t="shared" si="7"/>
        <v>4002.5546100917445</v>
      </c>
      <c r="U24" s="173">
        <f t="shared" si="7"/>
        <v>3395.1928965517241</v>
      </c>
      <c r="V24" s="173">
        <f t="shared" si="7"/>
        <v>-3334.9089506172841</v>
      </c>
      <c r="W24" s="173">
        <f t="shared" si="7"/>
        <v>6249.259967897272</v>
      </c>
      <c r="X24" s="173">
        <f t="shared" si="7"/>
        <v>-6106.1661060209417</v>
      </c>
      <c r="Y24" s="173">
        <f t="shared" si="7"/>
        <v>1416.5730208333334</v>
      </c>
      <c r="Z24" s="173">
        <f t="shared" si="7"/>
        <v>-2646.0851006711418</v>
      </c>
      <c r="AA24" s="173">
        <f t="shared" si="7"/>
        <v>1541.7526744186034</v>
      </c>
      <c r="AB24" s="173">
        <f t="shared" si="7"/>
        <v>8045.4640983606578</v>
      </c>
      <c r="AC24" s="173">
        <f t="shared" si="7"/>
        <v>2247.7640384615388</v>
      </c>
      <c r="AD24" s="173">
        <f t="shared" si="7"/>
        <v>-6328.4958163265301</v>
      </c>
      <c r="AE24" s="173">
        <f t="shared" si="7"/>
        <v>-335.19145245559014</v>
      </c>
      <c r="AF24" s="173">
        <f t="shared" si="7"/>
        <v>3895.6586386233271</v>
      </c>
      <c r="AG24" s="173">
        <f t="shared" si="7"/>
        <v>-523.26740088105703</v>
      </c>
      <c r="AH24" s="173">
        <f t="shared" si="7"/>
        <v>-8509.89</v>
      </c>
      <c r="AI24" s="173">
        <f t="shared" si="7"/>
        <v>6456.0822321899741</v>
      </c>
      <c r="AJ24" s="173">
        <f t="shared" si="7"/>
        <v>4419.6072334801765</v>
      </c>
      <c r="AK24" s="173">
        <f t="shared" si="7"/>
        <v>5263.3088638195022</v>
      </c>
      <c r="AL24" s="173">
        <f t="shared" si="7"/>
        <v>9851.342521008406</v>
      </c>
      <c r="AM24" s="173">
        <f t="shared" si="7"/>
        <v>-3215.977623430962</v>
      </c>
      <c r="AN24" s="173">
        <f t="shared" si="7"/>
        <v>1838.3057013574671</v>
      </c>
      <c r="AO24" s="173">
        <f t="shared" si="7"/>
        <v>1438.9177209302329</v>
      </c>
      <c r="AP24" s="173">
        <f t="shared" si="7"/>
        <v>-1245.5725019794129</v>
      </c>
      <c r="AQ24" s="173">
        <f t="shared" si="7"/>
        <v>4526.4963378378379</v>
      </c>
      <c r="AR24" s="173">
        <f t="shared" si="7"/>
        <v>4157.183725680934</v>
      </c>
      <c r="AS24" s="173">
        <f t="shared" si="7"/>
        <v>-5761.6688853503201</v>
      </c>
      <c r="AT24" s="173">
        <f t="shared" si="7"/>
        <v>3371.8655249999997</v>
      </c>
      <c r="AU24" s="173">
        <f t="shared" si="7"/>
        <v>3897.0930728476828</v>
      </c>
      <c r="AV24" s="173">
        <f t="shared" si="7"/>
        <v>1675.7038674033151</v>
      </c>
      <c r="AW24" s="173">
        <f t="shared" si="7"/>
        <v>-83.040230547550323</v>
      </c>
      <c r="AX24" s="173">
        <f t="shared" si="7"/>
        <v>9566.1698639053247</v>
      </c>
      <c r="AY24" s="173">
        <f t="shared" si="7"/>
        <v>-3322.2526614987082</v>
      </c>
      <c r="AZ24" s="173">
        <f t="shared" si="7"/>
        <v>5434.9310401459861</v>
      </c>
      <c r="BA24" s="173">
        <f t="shared" si="7"/>
        <v>-3034.8404787234044</v>
      </c>
      <c r="BB24" s="173">
        <f t="shared" si="7"/>
        <v>5988.513291886853</v>
      </c>
      <c r="BC24" s="173">
        <f t="shared" si="7"/>
        <v>3847.7301785714276</v>
      </c>
      <c r="BD24" s="173">
        <f t="shared" si="7"/>
        <v>3871.0733860179903</v>
      </c>
      <c r="BE24" s="173">
        <f t="shared" si="7"/>
        <v>4512.0894180315254</v>
      </c>
      <c r="BF24" s="173">
        <f t="shared" si="7"/>
        <v>936.00462066991156</v>
      </c>
      <c r="BG24" s="173">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0">
        <f>SUM(C42:BC42)</f>
        <v>538714835.05999994</v>
      </c>
      <c r="BE42" s="180">
        <f t="shared" ref="BE42" si="13">SUM(C42:U42)</f>
        <v>267409193.54999995</v>
      </c>
      <c r="BF42" s="180">
        <f t="shared" ref="BF42" si="14">SUM(V42:AH42)</f>
        <v>66360232.519999996</v>
      </c>
      <c r="BG42" s="180">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0">
        <f t="shared" si="17"/>
        <v>141329869.45999992</v>
      </c>
      <c r="BF45" s="180">
        <f t="shared" si="17"/>
        <v>11166293.910000011</v>
      </c>
      <c r="BG45" s="180">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5"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5"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5"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5"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5"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5"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5"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5"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5"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5"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5"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5"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5"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5"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5"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5"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5"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5"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5"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5"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5"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5"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5"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5"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5"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5"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5"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5"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5"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5"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5"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5"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5"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5"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5"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5"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5"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5"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5"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5"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5"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5"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5"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5"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5"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5"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5"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5"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5"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5"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5"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5"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5"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50</v>
      </c>
    </row>
    <row r="5" spans="1:3" ht="15" customHeight="1" x14ac:dyDescent="0.25">
      <c r="C5" s="65"/>
    </row>
    <row r="6" spans="1:3" ht="15" customHeight="1" x14ac:dyDescent="0.25">
      <c r="C6" s="182"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656</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658</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D13" sqref="D13"/>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4" t="s">
        <v>25</v>
      </c>
    </row>
    <row r="7" spans="1:5" ht="21" x14ac:dyDescent="0.35">
      <c r="A7" s="102">
        <v>5</v>
      </c>
      <c r="B7" s="102"/>
      <c r="C7" s="102"/>
      <c r="D7" s="102" t="s">
        <v>193</v>
      </c>
      <c r="E7" s="185">
        <f>HLOOKUP($D$4,'6.1 Investissements'!$E$3:$BE$185,2,0)</f>
        <v>6219.65</v>
      </c>
    </row>
    <row r="8" spans="1:5" x14ac:dyDescent="0.25">
      <c r="A8" s="78"/>
      <c r="B8" s="69">
        <v>50</v>
      </c>
      <c r="C8" s="69"/>
      <c r="D8" s="69" t="s">
        <v>465</v>
      </c>
      <c r="E8" s="70">
        <f>SUM(E9:E16)</f>
        <v>0</v>
      </c>
    </row>
    <row r="9" spans="1:5" x14ac:dyDescent="0.25">
      <c r="C9">
        <v>500</v>
      </c>
      <c r="D9" t="s">
        <v>467</v>
      </c>
      <c r="E9" s="4">
        <f>HLOOKUP($D$4,'6.1 Investissements'!$E$3:$BE$185,4,0)</f>
        <v>0</v>
      </c>
    </row>
    <row r="10" spans="1:5" x14ac:dyDescent="0.25">
      <c r="C10">
        <v>501</v>
      </c>
      <c r="D10" t="s">
        <v>468</v>
      </c>
      <c r="E10" s="4">
        <f>HLOOKUP($D$4,'6.1 Investissements'!$E$3:$BE$185,5,0)</f>
        <v>0</v>
      </c>
    </row>
    <row r="11" spans="1:5" x14ac:dyDescent="0.25">
      <c r="C11">
        <v>502</v>
      </c>
      <c r="D11" t="s">
        <v>469</v>
      </c>
      <c r="E11" s="4">
        <f>HLOOKUP($D$4,'6.1 Investissements'!$E$3:$BE$185,6,0)</f>
        <v>0</v>
      </c>
    </row>
    <row r="12" spans="1:5" x14ac:dyDescent="0.25">
      <c r="C12">
        <v>503</v>
      </c>
      <c r="D12" t="s">
        <v>470</v>
      </c>
      <c r="E12" s="4">
        <f>HLOOKUP($D$4,'6.1 Investissements'!$E$3:$BE$185,7,0)</f>
        <v>0</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6219.65</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6219.65</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0</v>
      </c>
    </row>
    <row r="86" spans="1:5" x14ac:dyDescent="0.25">
      <c r="C86">
        <v>590</v>
      </c>
      <c r="D86" t="s">
        <v>491</v>
      </c>
      <c r="E86" s="4">
        <f>HLOOKUP($D$4,'6.1 Investissements'!$E$3:$BE$185,81,0)</f>
        <v>0</v>
      </c>
    </row>
    <row r="90" spans="1:5" ht="21" x14ac:dyDescent="0.35">
      <c r="A90" s="104">
        <v>6</v>
      </c>
      <c r="B90" s="104"/>
      <c r="C90" s="104"/>
      <c r="D90" s="104" t="s">
        <v>492</v>
      </c>
      <c r="E90" s="186">
        <f>HLOOKUP($D$4,'6.1 Investissements'!$E$3:$BE$185,85,0)</f>
        <v>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7">
        <f>SUM(E172:E178)</f>
        <v>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0</v>
      </c>
    </row>
    <row r="180" spans="2:5" x14ac:dyDescent="0.25">
      <c r="B180" s="105">
        <v>69</v>
      </c>
      <c r="C180" s="105"/>
      <c r="D180" s="105" t="s">
        <v>504</v>
      </c>
      <c r="E180" s="103">
        <f>SUM(E181)</f>
        <v>6219.65</v>
      </c>
    </row>
    <row r="181" spans="2:5" x14ac:dyDescent="0.25">
      <c r="C181">
        <v>690</v>
      </c>
      <c r="D181" t="s">
        <v>504</v>
      </c>
      <c r="E181" s="4">
        <f>HLOOKUP($D$4,'6.1 Investissements'!$E$3:$BE$185,176,0)</f>
        <v>6219.65</v>
      </c>
    </row>
    <row r="185" spans="2:5" ht="18.75" x14ac:dyDescent="0.3">
      <c r="D185" s="188" t="s">
        <v>225</v>
      </c>
      <c r="E185" s="189">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0" t="s">
        <v>505</v>
      </c>
      <c r="B8" s="190"/>
      <c r="C8" s="190"/>
      <c r="D8" s="190"/>
      <c r="E8" s="190"/>
      <c r="F8" s="190"/>
      <c r="G8" s="190"/>
      <c r="H8" s="190"/>
    </row>
    <row r="10" spans="1:8" x14ac:dyDescent="0.25">
      <c r="A10" s="184"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1"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2"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E28" activePane="bottomRight" state="frozen"/>
      <selection pane="topRight" activeCell="E1" sqref="E1"/>
      <selection pane="bottomLeft" activeCell="A4" sqref="A4"/>
      <selection pane="bottomRight" activeCell="F54" sqref="F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4">
        <v>20</v>
      </c>
      <c r="D8" s="134"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3">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4">
        <v>30</v>
      </c>
      <c r="D17" s="134"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0</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0</v>
      </c>
      <c r="BG33" s="4">
        <f t="shared" si="5"/>
        <v>0</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5">
        <v>4</v>
      </c>
      <c r="B36" s="135"/>
      <c r="C36" s="135"/>
      <c r="D36" s="135" t="s">
        <v>589</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7">
        <v>5</v>
      </c>
      <c r="B57" s="137"/>
      <c r="C57" s="137"/>
      <c r="D57" s="137" t="s">
        <v>302</v>
      </c>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39">
        <v>6</v>
      </c>
      <c r="B60" s="139"/>
      <c r="C60" s="139"/>
      <c r="D60" s="139" t="s">
        <v>303</v>
      </c>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E12" activePane="bottomRight" state="frozen"/>
      <selection pane="topRight" activeCell="E1" sqref="E1"/>
      <selection pane="bottomLeft" activeCell="A12" sqref="A12"/>
      <selection pane="bottomRight" activeCell="D30" sqref="D3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3">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210">
        <f>'Base de données indicateurs1'!BF33-'Base de données indicateurs1'!BF33+'Base de données indicateurs1'!BF54-'Base de données indicateurs1'!BF55</f>
        <v>2549034.7099999995</v>
      </c>
      <c r="E30" s="145">
        <f>'Base de données indicateurs1'!E33-'Base de données indicateurs1'!E33+'Base de données indicateurs1'!E54-'Base de données indicateurs1'!E55</f>
        <v>6015.15</v>
      </c>
      <c r="F30" s="145">
        <f>'Base de données indicateurs1'!F33-'Base de données indicateurs1'!F33+'Base de données indicateurs1'!F54-'Base de données indicateurs1'!F55</f>
        <v>149441.67000000001</v>
      </c>
      <c r="G30" s="145">
        <f>'Base de données indicateurs1'!G33-'Base de données indicateurs1'!G33+'Base de données indicateurs1'!G54-'Base de données indicateurs1'!G55</f>
        <v>-35747.06</v>
      </c>
      <c r="H30" s="145">
        <f>'Base de données indicateurs1'!H33-'Base de données indicateurs1'!H33+'Base de données indicateurs1'!H54-'Base de données indicateurs1'!H55</f>
        <v>21653.66</v>
      </c>
      <c r="I30" s="145">
        <f>'Base de données indicateurs1'!I33-'Base de données indicateurs1'!I33+'Base de données indicateurs1'!I54-'Base de données indicateurs1'!I55</f>
        <v>-197032.69</v>
      </c>
      <c r="J30" s="145">
        <f>'Base de données indicateurs1'!J33-'Base de données indicateurs1'!J33+'Base de données indicateurs1'!J54-'Base de données indicateurs1'!J55</f>
        <v>643336.21</v>
      </c>
      <c r="K30" s="145">
        <f>'Base de données indicateurs1'!K33-'Base de données indicateurs1'!K33+'Base de données indicateurs1'!K54-'Base de données indicateurs1'!K55</f>
        <v>33519.97</v>
      </c>
      <c r="L30" s="145">
        <f>'Base de données indicateurs1'!L33-'Base de données indicateurs1'!L33+'Base de données indicateurs1'!L54-'Base de données indicateurs1'!L55</f>
        <v>-574635</v>
      </c>
      <c r="M30" s="145">
        <f>'Base de données indicateurs1'!M33-'Base de données indicateurs1'!M33+'Base de données indicateurs1'!M54-'Base de données indicateurs1'!M55</f>
        <v>-144001.48000000001</v>
      </c>
      <c r="N30" s="145">
        <f>'Base de données indicateurs1'!N33-'Base de données indicateurs1'!N33+'Base de données indicateurs1'!N54-'Base de données indicateurs1'!N55</f>
        <v>0</v>
      </c>
      <c r="O30" s="145">
        <f>'Base de données indicateurs1'!O33-'Base de données indicateurs1'!O33+'Base de données indicateurs1'!O54-'Base de données indicateurs1'!O55</f>
        <v>-1449255.52</v>
      </c>
      <c r="P30" s="145">
        <f>'Base de données indicateurs1'!P33-'Base de données indicateurs1'!P33+'Base de données indicateurs1'!P54-'Base de données indicateurs1'!P55</f>
        <v>-93731.8</v>
      </c>
      <c r="Q30" s="145">
        <f>'Base de données indicateurs1'!Q33-'Base de données indicateurs1'!Q33+'Base de données indicateurs1'!Q54-'Base de données indicateurs1'!Q55</f>
        <v>-28876.52</v>
      </c>
      <c r="R30" s="145">
        <f>'Base de données indicateurs1'!R33-'Base de données indicateurs1'!R33+'Base de données indicateurs1'!R54-'Base de données indicateurs1'!R55</f>
        <v>-16853.580000000002</v>
      </c>
      <c r="S30" s="145">
        <f>'Base de données indicateurs1'!S33-'Base de données indicateurs1'!S33+'Base de données indicateurs1'!S54-'Base de données indicateurs1'!S55</f>
        <v>-13071.37</v>
      </c>
      <c r="T30" s="145">
        <f>'Base de données indicateurs1'!T33-'Base de données indicateurs1'!T33+'Base de données indicateurs1'!T54-'Base de données indicateurs1'!T55</f>
        <v>81234.89</v>
      </c>
      <c r="U30" s="145">
        <f>'Base de données indicateurs1'!U33-'Base de données indicateurs1'!U33+'Base de données indicateurs1'!U54-'Base de données indicateurs1'!U55</f>
        <v>-1983</v>
      </c>
      <c r="V30" s="145">
        <f>'Base de données indicateurs1'!V33-'Base de données indicateurs1'!V33+'Base de données indicateurs1'!V54-'Base de données indicateurs1'!V55</f>
        <v>-152377.16</v>
      </c>
      <c r="W30" s="145">
        <f>'Base de données indicateurs1'!W33-'Base de données indicateurs1'!W33+'Base de données indicateurs1'!W54-'Base de données indicateurs1'!W55</f>
        <v>8997.4500000000007</v>
      </c>
      <c r="X30" s="145">
        <f>'Base de données indicateurs1'!X33-'Base de données indicateurs1'!X33+'Base de données indicateurs1'!X54-'Base de données indicateurs1'!X55</f>
        <v>26286</v>
      </c>
      <c r="Y30" s="145">
        <f>'Base de données indicateurs1'!Y33-'Base de données indicateurs1'!Y33+'Base de données indicateurs1'!Y54-'Base de données indicateurs1'!Y55</f>
        <v>94732.18</v>
      </c>
      <c r="Z30" s="145">
        <f>'Base de données indicateurs1'!Z33-'Base de données indicateurs1'!Z33+'Base de données indicateurs1'!Z54-'Base de données indicateurs1'!Z55</f>
        <v>3333844.9</v>
      </c>
      <c r="AA30" s="145">
        <f>'Base de données indicateurs1'!AA33-'Base de données indicateurs1'!AA33+'Base de données indicateurs1'!AA54-'Base de données indicateurs1'!AA55</f>
        <v>-2729.75</v>
      </c>
      <c r="AB30" s="145">
        <f>'Base de données indicateurs1'!AB33-'Base de données indicateurs1'!AB33+'Base de données indicateurs1'!AB54-'Base de données indicateurs1'!AB55</f>
        <v>-8071.54</v>
      </c>
      <c r="AC30" s="145">
        <f>'Base de données indicateurs1'!AC33-'Base de données indicateurs1'!AC33+'Base de données indicateurs1'!AC54-'Base de données indicateurs1'!AC55</f>
        <v>-115009</v>
      </c>
      <c r="AD30" s="145">
        <f>'Base de données indicateurs1'!AD33-'Base de données indicateurs1'!AD33+'Base de données indicateurs1'!AD54-'Base de données indicateurs1'!AD55</f>
        <v>-169604.71</v>
      </c>
      <c r="AE30" s="145">
        <f>'Base de données indicateurs1'!AE33-'Base de données indicateurs1'!AE33+'Base de données indicateurs1'!AE54-'Base de données indicateurs1'!AE55</f>
        <v>-167058.57</v>
      </c>
      <c r="AF30" s="145">
        <f>'Base de données indicateurs1'!AF33-'Base de données indicateurs1'!AF33+'Base de données indicateurs1'!AF54-'Base de données indicateurs1'!AF55</f>
        <v>27072.7</v>
      </c>
      <c r="AG30" s="145">
        <f>'Base de données indicateurs1'!AG33-'Base de données indicateurs1'!AG33+'Base de données indicateurs1'!AG54-'Base de données indicateurs1'!AG55</f>
        <v>902636.72</v>
      </c>
      <c r="AH30" s="145">
        <f>'Base de données indicateurs1'!AH33-'Base de données indicateurs1'!AH33+'Base de données indicateurs1'!AH54-'Base de données indicateurs1'!AH55</f>
        <v>21605</v>
      </c>
      <c r="AI30" s="145">
        <f>'Base de données indicateurs1'!AI33-'Base de données indicateurs1'!AI33+'Base de données indicateurs1'!AI54-'Base de données indicateurs1'!AI55</f>
        <v>2281</v>
      </c>
      <c r="AJ30" s="145">
        <f>'Base de données indicateurs1'!AJ33-'Base de données indicateurs1'!AJ33+'Base de données indicateurs1'!AJ54-'Base de données indicateurs1'!AJ55</f>
        <v>-28280.9</v>
      </c>
      <c r="AK30" s="145">
        <f>'Base de données indicateurs1'!AK33-'Base de données indicateurs1'!AK33+'Base de données indicateurs1'!AK54-'Base de données indicateurs1'!AK55</f>
        <v>92720</v>
      </c>
      <c r="AL30" s="145">
        <f>'Base de données indicateurs1'!AL33-'Base de données indicateurs1'!AL33+'Base de données indicateurs1'!AL54-'Base de données indicateurs1'!AL55</f>
        <v>-32824</v>
      </c>
      <c r="AM30" s="145">
        <f>'Base de données indicateurs1'!AM33-'Base de données indicateurs1'!AM33+'Base de données indicateurs1'!AM54-'Base de données indicateurs1'!AM55</f>
        <v>-97730</v>
      </c>
      <c r="AN30" s="145">
        <f>'Base de données indicateurs1'!AN33-'Base de données indicateurs1'!AN33+'Base de données indicateurs1'!AN54-'Base de données indicateurs1'!AN55</f>
        <v>14511.05</v>
      </c>
      <c r="AO30" s="145">
        <f>'Base de données indicateurs1'!AO33-'Base de données indicateurs1'!AO33+'Base de données indicateurs1'!AO54-'Base de données indicateurs1'!AO55</f>
        <v>313035.14</v>
      </c>
      <c r="AP30" s="145">
        <f>'Base de données indicateurs1'!AP33-'Base de données indicateurs1'!AP33+'Base de données indicateurs1'!AP54-'Base de données indicateurs1'!AP55</f>
        <v>197653.74</v>
      </c>
      <c r="AQ30" s="145">
        <f>'Base de données indicateurs1'!AQ33-'Base de données indicateurs1'!AQ33+'Base de données indicateurs1'!AQ54-'Base de données indicateurs1'!AQ55</f>
        <v>39059</v>
      </c>
      <c r="AR30" s="145">
        <f>'Base de données indicateurs1'!AR33-'Base de données indicateurs1'!AR33+'Base de données indicateurs1'!AR54-'Base de données indicateurs1'!AR55</f>
        <v>50671.79</v>
      </c>
      <c r="AS30" s="145">
        <f>'Base de données indicateurs1'!AS33-'Base de données indicateurs1'!AS33+'Base de données indicateurs1'!AS54-'Base de données indicateurs1'!AS55</f>
        <v>8666</v>
      </c>
      <c r="AT30" s="145">
        <f>'Base de données indicateurs1'!AT33-'Base de données indicateurs1'!AT33+'Base de données indicateurs1'!AT54-'Base de données indicateurs1'!AT55</f>
        <v>-30052.95</v>
      </c>
      <c r="AU30" s="145">
        <f>'Base de données indicateurs1'!AU33-'Base de données indicateurs1'!AU33+'Base de données indicateurs1'!AU54-'Base de données indicateurs1'!AU55</f>
        <v>81088.7</v>
      </c>
      <c r="AV30" s="145">
        <f>'Base de données indicateurs1'!AV33-'Base de données indicateurs1'!AV33+'Base de données indicateurs1'!AV54-'Base de données indicateurs1'!AV55</f>
        <v>-430556.03</v>
      </c>
      <c r="AW30" s="145">
        <f>'Base de données indicateurs1'!AW33-'Base de données indicateurs1'!AW33+'Base de données indicateurs1'!AW54-'Base de données indicateurs1'!AW55</f>
        <v>-41819.89</v>
      </c>
      <c r="AX30" s="145">
        <f>'Base de données indicateurs1'!AX33-'Base de données indicateurs1'!AX33+'Base de données indicateurs1'!AX54-'Base de données indicateurs1'!AX55</f>
        <v>10076.969999999999</v>
      </c>
      <c r="AY30" s="145">
        <f>'Base de données indicateurs1'!AY33-'Base de données indicateurs1'!AY33+'Base de données indicateurs1'!AY54-'Base de données indicateurs1'!AY55</f>
        <v>26132.85</v>
      </c>
      <c r="AZ30" s="145">
        <f>'Base de données indicateurs1'!AZ33-'Base de données indicateurs1'!AZ33+'Base de données indicateurs1'!AZ54-'Base de données indicateurs1'!AZ55</f>
        <v>79042.83</v>
      </c>
      <c r="BA30" s="145">
        <f>'Base de données indicateurs1'!BA33-'Base de données indicateurs1'!BA33+'Base de données indicateurs1'!BA54-'Base de données indicateurs1'!BA55</f>
        <v>24133.4</v>
      </c>
      <c r="BB30" s="145">
        <f>'Base de données indicateurs1'!BB33-'Base de données indicateurs1'!BB33+'Base de données indicateurs1'!BB54-'Base de données indicateurs1'!BB55</f>
        <v>-104585.94</v>
      </c>
      <c r="BC30" s="145">
        <f>'Base de données indicateurs1'!BC33-'Base de données indicateurs1'!BC33+'Base de données indicateurs1'!BC54-'Base de données indicateurs1'!BC55</f>
        <v>-2276.58</v>
      </c>
      <c r="BD30" s="145">
        <f>'Base de données indicateurs1'!BD33-'Base de données indicateurs1'!BD33+'Base de données indicateurs1'!BD54-'Base de données indicateurs1'!BD55</f>
        <v>189954.45</v>
      </c>
      <c r="BE30" s="145">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4">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3">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6"/>
    </row>
    <row r="8" spans="1:60" ht="18.75" x14ac:dyDescent="0.3">
      <c r="A8" s="190" t="s">
        <v>505</v>
      </c>
      <c r="B8" s="190"/>
      <c r="C8" s="190"/>
      <c r="D8" s="190"/>
    </row>
    <row r="10" spans="1:60" x14ac:dyDescent="0.25">
      <c r="A10" s="7" t="s">
        <v>529</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52">
        <f>'4.1 Comptes 2020 natures'!BG2</f>
        <v>38954</v>
      </c>
      <c r="BG10" s="152">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4">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4">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4">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1"/>
      <c r="BF37" s="4"/>
      <c r="BG37" s="4"/>
      <c r="BH37" s="4"/>
    </row>
    <row r="38" spans="1:60" ht="15.75" thickBot="1" x14ac:dyDescent="0.3">
      <c r="A38" s="7" t="s">
        <v>532</v>
      </c>
      <c r="B38" s="125"/>
      <c r="C38" s="7"/>
      <c r="D38" s="120">
        <f>D23</f>
        <v>211051448.30999997</v>
      </c>
      <c r="E38" s="144">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1"/>
      <c r="BF39" s="4"/>
      <c r="BG39" s="4"/>
      <c r="BH39" s="4"/>
    </row>
    <row r="40" spans="1:60" ht="15.75" thickBot="1" x14ac:dyDescent="0.3">
      <c r="A40" s="7" t="s">
        <v>537</v>
      </c>
      <c r="B40" s="125"/>
      <c r="C40" s="7"/>
      <c r="D40" s="120">
        <f>IF(D38&lt;&gt;0,D36/D38,"")*100</f>
        <v>255.25284918619286</v>
      </c>
      <c r="E40" s="144">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4">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4">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4">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1">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4">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BH45"/>
  <sheetViews>
    <sheetView tabSelected="1" workbookViewId="0">
      <pane xSplit="4" ySplit="5" topLeftCell="AY6" activePane="bottomRight" state="frozen"/>
      <selection pane="topRight" activeCell="E1" sqref="E1"/>
      <selection pane="bottomLeft" activeCell="A12" sqref="A12"/>
      <selection pane="bottomRight" activeCell="B54" sqref="B54"/>
    </sheetView>
  </sheetViews>
  <sheetFormatPr baseColWidth="10" defaultRowHeight="15" x14ac:dyDescent="0.25"/>
  <cols>
    <col min="1" max="1" width="51.85546875" customWidth="1"/>
    <col min="2" max="2" width="7.42578125" customWidth="1"/>
    <col min="4" max="4" width="22.85546875" customWidth="1"/>
    <col min="5" max="57" width="15.7109375" hidden="1" customWidth="1"/>
    <col min="58" max="60" width="17.7109375" customWidth="1"/>
  </cols>
  <sheetData>
    <row r="2" spans="1:60" ht="18.75" x14ac:dyDescent="0.3">
      <c r="A2" s="228" t="s">
        <v>505</v>
      </c>
      <c r="B2" s="228"/>
      <c r="C2" s="228"/>
      <c r="D2" s="228"/>
    </row>
    <row r="4" spans="1:60" x14ac:dyDescent="0.25">
      <c r="A4" s="7"/>
      <c r="B4" s="110"/>
      <c r="C4" s="65" t="s">
        <v>507</v>
      </c>
      <c r="D4" s="65" t="s">
        <v>459</v>
      </c>
      <c r="E4" s="146">
        <f>'4.1 Comptes 2020 natures'!E2</f>
        <v>923</v>
      </c>
      <c r="F4" s="146">
        <f>'4.1 Comptes 2020 natures'!F2</f>
        <v>270</v>
      </c>
      <c r="G4" s="146">
        <f>'4.1 Comptes 2020 natures'!G2</f>
        <v>485</v>
      </c>
      <c r="H4" s="146">
        <f>'4.1 Comptes 2020 natures'!H2</f>
        <v>446</v>
      </c>
      <c r="I4" s="146">
        <f>'4.1 Comptes 2020 natures'!I2</f>
        <v>3631</v>
      </c>
      <c r="J4" s="146">
        <f>'4.1 Comptes 2020 natures'!J2</f>
        <v>3313</v>
      </c>
      <c r="K4" s="146">
        <f>'4.1 Comptes 2020 natures'!K2</f>
        <v>2644</v>
      </c>
      <c r="L4" s="147">
        <f>'4.1 Comptes 2020 natures'!L2</f>
        <v>12618</v>
      </c>
      <c r="M4" s="147">
        <f>'4.1 Comptes 2020 natures'!M2</f>
        <v>1371</v>
      </c>
      <c r="N4" s="147">
        <f>'4.1 Comptes 2020 natures'!N2</f>
        <v>118</v>
      </c>
      <c r="O4" s="147">
        <f>'4.1 Comptes 2020 natures'!O2</f>
        <v>7167</v>
      </c>
      <c r="P4" s="147">
        <f>'4.1 Comptes 2020 natures'!P2</f>
        <v>528</v>
      </c>
      <c r="Q4" s="147">
        <f>'4.1 Comptes 2020 natures'!Q2</f>
        <v>108</v>
      </c>
      <c r="R4" s="147">
        <f>'4.1 Comptes 2020 natures'!R2</f>
        <v>415</v>
      </c>
      <c r="S4" s="147">
        <f>'4.1 Comptes 2020 natures'!S2</f>
        <v>349</v>
      </c>
      <c r="T4" s="147">
        <f>'4.1 Comptes 2020 natures'!T2</f>
        <v>687</v>
      </c>
      <c r="U4" s="147">
        <f>'4.1 Comptes 2020 natures'!U2</f>
        <v>255</v>
      </c>
      <c r="V4" s="147">
        <f>'4.1 Comptes 2020 natures'!V2</f>
        <v>436</v>
      </c>
      <c r="W4" s="147">
        <f>'4.1 Comptes 2020 natures'!W2</f>
        <v>3190</v>
      </c>
      <c r="X4" s="148">
        <f>'4.1 Comptes 2020 natures'!X2</f>
        <v>324</v>
      </c>
      <c r="Y4" s="148">
        <f>'4.1 Comptes 2020 natures'!Y2</f>
        <v>1246</v>
      </c>
      <c r="Z4" s="148">
        <f>'4.1 Comptes 2020 natures'!Z2</f>
        <v>1528</v>
      </c>
      <c r="AA4" s="148">
        <f>'4.1 Comptes 2020 natures'!AA2</f>
        <v>96</v>
      </c>
      <c r="AB4" s="148">
        <f>'4.1 Comptes 2020 natures'!AB2</f>
        <v>149</v>
      </c>
      <c r="AC4" s="148">
        <f>'4.1 Comptes 2020 natures'!AC2</f>
        <v>516</v>
      </c>
      <c r="AD4" s="148">
        <f>'4.1 Comptes 2020 natures'!AD2</f>
        <v>671</v>
      </c>
      <c r="AE4" s="148">
        <f>'4.1 Comptes 2020 natures'!AE2</f>
        <v>572</v>
      </c>
      <c r="AF4" s="148">
        <f>'4.1 Comptes 2020 natures'!AF2</f>
        <v>490</v>
      </c>
      <c r="AG4" s="148">
        <f>'4.1 Comptes 2020 natures'!AG2</f>
        <v>1914</v>
      </c>
      <c r="AH4" s="148">
        <f>'4.1 Comptes 2020 natures'!AH2</f>
        <v>2615</v>
      </c>
      <c r="AI4" s="148">
        <f>'4.1 Comptes 2020 natures'!AI2</f>
        <v>227</v>
      </c>
      <c r="AJ4" s="148">
        <f>'4.1 Comptes 2020 natures'!AJ2</f>
        <v>131</v>
      </c>
      <c r="AK4" s="149">
        <f>'4.1 Comptes 2020 natures'!AK2</f>
        <v>1895</v>
      </c>
      <c r="AL4" s="149">
        <f>'4.1 Comptes 2020 natures'!AL2</f>
        <v>1135</v>
      </c>
      <c r="AM4" s="149">
        <f>'4.1 Comptes 2020 natures'!AM2</f>
        <v>1241</v>
      </c>
      <c r="AN4" s="149">
        <f>'4.1 Comptes 2020 natures'!AN2</f>
        <v>119</v>
      </c>
      <c r="AO4" s="149">
        <f>'4.1 Comptes 2020 natures'!AO2</f>
        <v>1195</v>
      </c>
      <c r="AP4" s="149">
        <f>'4.1 Comptes 2020 natures'!AP2</f>
        <v>663</v>
      </c>
      <c r="AQ4" s="149">
        <f>'4.1 Comptes 2020 natures'!AQ2</f>
        <v>645</v>
      </c>
      <c r="AR4" s="149">
        <f>'4.1 Comptes 2020 natures'!AR2</f>
        <v>1263</v>
      </c>
      <c r="AS4" s="149">
        <f>'4.1 Comptes 2020 natures'!AS2</f>
        <v>740</v>
      </c>
      <c r="AT4" s="149">
        <f>'4.1 Comptes 2020 natures'!AT2</f>
        <v>1028</v>
      </c>
      <c r="AU4" s="149">
        <f>'4.1 Comptes 2020 natures'!AU2</f>
        <v>314</v>
      </c>
      <c r="AV4" s="149">
        <f>'4.1 Comptes 2020 natures'!AV2</f>
        <v>2400</v>
      </c>
      <c r="AW4" s="149">
        <f>'4.1 Comptes 2020 natures'!AW2</f>
        <v>755</v>
      </c>
      <c r="AX4" s="149">
        <f>'4.1 Comptes 2020 natures'!AX2</f>
        <v>181</v>
      </c>
      <c r="AY4" s="149">
        <f>'4.1 Comptes 2020 natures'!AY2</f>
        <v>347</v>
      </c>
      <c r="AZ4" s="149">
        <f>'4.1 Comptes 2020 natures'!AZ2</f>
        <v>1690</v>
      </c>
      <c r="BA4" s="149">
        <f>'4.1 Comptes 2020 natures'!BA2</f>
        <v>387</v>
      </c>
      <c r="BB4" s="149">
        <f>'4.1 Comptes 2020 natures'!BB2</f>
        <v>1096</v>
      </c>
      <c r="BC4" s="150">
        <f>'4.1 Comptes 2020 natures'!BC2</f>
        <v>188</v>
      </c>
      <c r="BD4" s="150">
        <f>'4.1 Comptes 2020 natures'!BD2</f>
        <v>6434</v>
      </c>
      <c r="BE4" s="149">
        <f>'4.1 Comptes 2020 natures'!BE2</f>
        <v>560</v>
      </c>
      <c r="BF4" s="152">
        <f>'4.1 Comptes 2020 natures'!BG2</f>
        <v>38954</v>
      </c>
      <c r="BG4" s="152">
        <f>'4.1 Comptes 2020 natures'!BH2</f>
        <v>10479</v>
      </c>
      <c r="BH4" s="152">
        <f>'4.1 Comptes 2020 natures'!BI2</f>
        <v>24276</v>
      </c>
    </row>
    <row r="5" spans="1:60" x14ac:dyDescent="0.25">
      <c r="B5" s="110"/>
      <c r="E5" s="43" t="s">
        <v>56</v>
      </c>
      <c r="F5" s="43" t="s">
        <v>18</v>
      </c>
      <c r="G5" s="43" t="s">
        <v>57</v>
      </c>
      <c r="H5" s="43" t="s">
        <v>53</v>
      </c>
      <c r="I5" s="43" t="s">
        <v>33</v>
      </c>
      <c r="J5" s="43" t="s">
        <v>10</v>
      </c>
      <c r="K5" s="43" t="s">
        <v>15</v>
      </c>
      <c r="L5" s="43" t="s">
        <v>28</v>
      </c>
      <c r="M5" s="43" t="s">
        <v>42</v>
      </c>
      <c r="N5" s="43" t="s">
        <v>23</v>
      </c>
      <c r="O5" s="43" t="s">
        <v>22</v>
      </c>
      <c r="P5" s="43" t="s">
        <v>13</v>
      </c>
      <c r="Q5" s="43" t="s">
        <v>17</v>
      </c>
      <c r="R5" s="43" t="s">
        <v>43</v>
      </c>
      <c r="S5" s="43" t="s">
        <v>40</v>
      </c>
      <c r="T5" s="43" t="s">
        <v>31</v>
      </c>
      <c r="U5" s="43" t="s">
        <v>12</v>
      </c>
      <c r="V5" s="43" t="s">
        <v>59</v>
      </c>
      <c r="W5" s="43" t="s">
        <v>27</v>
      </c>
      <c r="X5" s="44" t="s">
        <v>30</v>
      </c>
      <c r="Y5" s="44" t="s">
        <v>20</v>
      </c>
      <c r="Z5" s="44" t="s">
        <v>45</v>
      </c>
      <c r="AA5" s="44" t="s">
        <v>71</v>
      </c>
      <c r="AB5" s="44" t="s">
        <v>39</v>
      </c>
      <c r="AC5" s="44" t="s">
        <v>19</v>
      </c>
      <c r="AD5" s="44" t="s">
        <v>41</v>
      </c>
      <c r="AE5" s="44" t="s">
        <v>36</v>
      </c>
      <c r="AF5" s="44" t="s">
        <v>7</v>
      </c>
      <c r="AG5" s="44" t="s">
        <v>55</v>
      </c>
      <c r="AH5" s="44" t="s">
        <v>21</v>
      </c>
      <c r="AI5" s="44" t="s">
        <v>6</v>
      </c>
      <c r="AJ5" s="44" t="s">
        <v>34</v>
      </c>
      <c r="AK5" s="45" t="s">
        <v>52</v>
      </c>
      <c r="AL5" s="45" t="s">
        <v>14</v>
      </c>
      <c r="AM5" s="45" t="s">
        <v>32</v>
      </c>
      <c r="AN5" s="45" t="s">
        <v>29</v>
      </c>
      <c r="AO5" s="45" t="s">
        <v>26</v>
      </c>
      <c r="AP5" s="45" t="s">
        <v>48</v>
      </c>
      <c r="AQ5" s="45" t="s">
        <v>44</v>
      </c>
      <c r="AR5" s="45" t="s">
        <v>37</v>
      </c>
      <c r="AS5" s="45" t="s">
        <v>51</v>
      </c>
      <c r="AT5" s="45" t="s">
        <v>8</v>
      </c>
      <c r="AU5" s="45" t="s">
        <v>24</v>
      </c>
      <c r="AV5" s="45" t="s">
        <v>9</v>
      </c>
      <c r="AW5" s="45" t="s">
        <v>62</v>
      </c>
      <c r="AX5" s="45" t="s">
        <v>46</v>
      </c>
      <c r="AY5" s="45" t="s">
        <v>35</v>
      </c>
      <c r="AZ5" s="45" t="s">
        <v>49</v>
      </c>
      <c r="BA5" s="45" t="s">
        <v>47</v>
      </c>
      <c r="BB5" s="45" t="s">
        <v>58</v>
      </c>
      <c r="BC5" s="45" t="s">
        <v>50</v>
      </c>
      <c r="BD5" s="45" t="s">
        <v>16</v>
      </c>
      <c r="BE5" s="45" t="s">
        <v>25</v>
      </c>
      <c r="BF5" s="48" t="s">
        <v>28</v>
      </c>
      <c r="BG5" s="50" t="s">
        <v>64</v>
      </c>
      <c r="BH5" s="46" t="s">
        <v>16</v>
      </c>
    </row>
    <row r="6" spans="1:60" hidden="1" x14ac:dyDescent="0.25">
      <c r="A6" s="111" t="s">
        <v>259</v>
      </c>
      <c r="B6" s="112" t="s">
        <v>231</v>
      </c>
      <c r="C6" s="130">
        <v>20</v>
      </c>
      <c r="D6" s="113">
        <f>'Base de données indicateurs1'!BF8</f>
        <v>571106199.83999968</v>
      </c>
      <c r="E6" s="4">
        <f>'Base de données indicateurs1'!E8</f>
        <v>7710885.7000000002</v>
      </c>
      <c r="F6" s="4">
        <f>'Base de données indicateurs1'!F8</f>
        <v>1661251.45</v>
      </c>
      <c r="G6" s="4">
        <f>'Base de données indicateurs1'!G8</f>
        <v>6404558.5199999996</v>
      </c>
      <c r="H6" s="4">
        <f>'Base de données indicateurs1'!H8</f>
        <v>4613400.9400000004</v>
      </c>
      <c r="I6" s="4">
        <f>'Base de données indicateurs1'!I8</f>
        <v>26343468</v>
      </c>
      <c r="J6" s="4">
        <f>'Base de données indicateurs1'!J8</f>
        <v>21137174.780000001</v>
      </c>
      <c r="K6" s="4">
        <f>'Base de données indicateurs1'!K8</f>
        <v>11484688.109999999</v>
      </c>
      <c r="L6" s="4">
        <f>'Base de données indicateurs1'!L8</f>
        <v>125557688.95</v>
      </c>
      <c r="M6" s="4">
        <f>'Base de données indicateurs1'!M8</f>
        <v>5868070.6299999999</v>
      </c>
      <c r="N6" s="4">
        <f>'Base de données indicateurs1'!N8</f>
        <v>0</v>
      </c>
      <c r="O6" s="4">
        <f>'Base de données indicateurs1'!O8</f>
        <v>39464606.920000002</v>
      </c>
      <c r="P6" s="4">
        <f>'Base de données indicateurs1'!P8</f>
        <v>3674228.88</v>
      </c>
      <c r="Q6" s="4">
        <f>'Base de données indicateurs1'!Q8</f>
        <v>585366.75</v>
      </c>
      <c r="R6" s="4">
        <f>'Base de données indicateurs1'!R8</f>
        <v>3329882.66</v>
      </c>
      <c r="S6" s="4">
        <f>'Base de données indicateurs1'!S8</f>
        <v>4328768.28</v>
      </c>
      <c r="T6" s="4">
        <f>'Base de données indicateurs1'!T8</f>
        <v>5790676.8899999997</v>
      </c>
      <c r="U6" s="4">
        <f>'Base de données indicateurs1'!U8</f>
        <v>1064577.6299999999</v>
      </c>
      <c r="V6" s="4">
        <f>'Base de données indicateurs1'!V8</f>
        <v>2952271.95</v>
      </c>
      <c r="W6" s="4">
        <f>'Base de données indicateurs1'!W8</f>
        <v>16108731.58</v>
      </c>
      <c r="X6" s="4">
        <f>'Base de données indicateurs1'!X8</f>
        <v>701824</v>
      </c>
      <c r="Y6" s="4">
        <f>'Base de données indicateurs1'!Y8</f>
        <v>12393883.23</v>
      </c>
      <c r="Z6" s="4">
        <f>'Base de données indicateurs1'!Z8</f>
        <v>13352559.84</v>
      </c>
      <c r="AA6" s="4">
        <f>'Base de données indicateurs1'!AA8</f>
        <v>650530</v>
      </c>
      <c r="AB6" s="4">
        <f>'Base de données indicateurs1'!AB8</f>
        <v>1324155.57</v>
      </c>
      <c r="AC6" s="4">
        <f>'Base de données indicateurs1'!AC8</f>
        <v>3262180.61</v>
      </c>
      <c r="AD6" s="4">
        <f>'Base de données indicateurs1'!AD8</f>
        <v>7901506.1299999999</v>
      </c>
      <c r="AE6" s="4">
        <f>'Base de données indicateurs1'!AE8</f>
        <v>4184157.13</v>
      </c>
      <c r="AF6" s="4">
        <f>'Base de données indicateurs1'!AF8</f>
        <v>1835141.4</v>
      </c>
      <c r="AG6" s="4">
        <f>'Base de données indicateurs1'!AG8</f>
        <v>7913147.3899999997</v>
      </c>
      <c r="AH6" s="4">
        <f>'Base de données indicateurs1'!AH8</f>
        <v>21041584</v>
      </c>
      <c r="AI6" s="4">
        <f>'Base de données indicateurs1'!AI8</f>
        <v>1029453</v>
      </c>
      <c r="AJ6" s="4">
        <f>'Base de données indicateurs1'!AJ8</f>
        <v>737274</v>
      </c>
      <c r="AK6" s="4">
        <f>'Base de données indicateurs1'!AK8</f>
        <v>17215810.02</v>
      </c>
      <c r="AL6" s="4">
        <f>'Base de données indicateurs1'!AL8</f>
        <v>16414</v>
      </c>
      <c r="AM6" s="4">
        <f>'Base de données indicateurs1'!AM8</f>
        <v>11723916.060000001</v>
      </c>
      <c r="AN6" s="4">
        <f>'Base de données indicateurs1'!AN8</f>
        <v>11500</v>
      </c>
      <c r="AO6" s="4">
        <f>'Base de données indicateurs1'!AO8</f>
        <v>11108782.970000001</v>
      </c>
      <c r="AP6" s="4">
        <f>'Base de données indicateurs1'!AP8</f>
        <v>5180403.1399999997</v>
      </c>
      <c r="AQ6" s="4">
        <f>'Base de données indicateurs1'!AQ8</f>
        <v>4581586</v>
      </c>
      <c r="AR6" s="4">
        <f>'Base de données indicateurs1'!AR8</f>
        <v>9798705.8300000001</v>
      </c>
      <c r="AS6" s="4">
        <f>'Base de données indicateurs1'!AS8</f>
        <v>5672676.1900000004</v>
      </c>
      <c r="AT6" s="4">
        <f>'Base de données indicateurs1'!AT8</f>
        <v>8438512.1400000006</v>
      </c>
      <c r="AU6" s="4">
        <f>'Base de données indicateurs1'!AU8</f>
        <v>2009618.65</v>
      </c>
      <c r="AV6" s="4">
        <f>'Base de données indicateurs1'!AV8</f>
        <v>14597972.57</v>
      </c>
      <c r="AW6" s="4">
        <f>'Base de données indicateurs1'!AW8</f>
        <v>6019600.25</v>
      </c>
      <c r="AX6" s="4">
        <f>'Base de données indicateurs1'!AX8</f>
        <v>982153.85</v>
      </c>
      <c r="AY6" s="4">
        <f>'Base de données indicateurs1'!AY8</f>
        <v>2091959</v>
      </c>
      <c r="AZ6" s="4">
        <f>'Base de données indicateurs1'!AZ8</f>
        <v>21006891.079999998</v>
      </c>
      <c r="BA6" s="4">
        <f>'Base de données indicateurs1'!BA8</f>
        <v>1270560.3899999999</v>
      </c>
      <c r="BB6" s="4">
        <f>'Base de données indicateurs1'!BB8</f>
        <v>10609246.140000001</v>
      </c>
      <c r="BC6" s="4">
        <f>'Base de données indicateurs1'!BC8</f>
        <v>295678.96000000002</v>
      </c>
      <c r="BD6" s="4">
        <f>'Base de données indicateurs1'!BD8</f>
        <v>69341997.879999995</v>
      </c>
      <c r="BE6" s="4">
        <f>'Base de données indicateurs1'!BE8</f>
        <v>4724519.8</v>
      </c>
      <c r="BF6" s="4">
        <f>SUM(E6:W6)</f>
        <v>288080298.61999995</v>
      </c>
      <c r="BG6" s="4">
        <f>SUM(X6:AJ6)</f>
        <v>76327396.300000012</v>
      </c>
      <c r="BH6" s="4">
        <f>SUM(AK6:BE6)</f>
        <v>206698504.91999999</v>
      </c>
    </row>
    <row r="7" spans="1:60" hidden="1" x14ac:dyDescent="0.25">
      <c r="A7" s="114" t="s">
        <v>247</v>
      </c>
      <c r="B7" s="115" t="s">
        <v>232</v>
      </c>
      <c r="C7" s="114">
        <v>10</v>
      </c>
      <c r="D7" s="116">
        <f>'Base de données indicateurs1'!BF5</f>
        <v>323165740.7100001</v>
      </c>
      <c r="E7" s="4">
        <f>'Base de données indicateurs1'!E5</f>
        <v>5729343.4000000004</v>
      </c>
      <c r="F7" s="4">
        <f>'Base de données indicateurs1'!F5</f>
        <v>1313751.3999999999</v>
      </c>
      <c r="G7" s="4">
        <f>'Base de données indicateurs1'!G5</f>
        <v>4291473.13</v>
      </c>
      <c r="H7" s="4">
        <f>'Base de données indicateurs1'!H5</f>
        <v>4279580.0599999996</v>
      </c>
      <c r="I7" s="4">
        <f>'Base de données indicateurs1'!I5</f>
        <v>15173301</v>
      </c>
      <c r="J7" s="4">
        <f>'Base de données indicateurs1'!J5</f>
        <v>8024691.8499999996</v>
      </c>
      <c r="K7" s="4">
        <f>'Base de données indicateurs1'!K5</f>
        <v>10459838.140000001</v>
      </c>
      <c r="L7" s="4">
        <f>'Base de données indicateurs1'!L5</f>
        <v>55034877.579999998</v>
      </c>
      <c r="M7" s="4">
        <f>'Base de données indicateurs1'!M5</f>
        <v>3743166.68</v>
      </c>
      <c r="N7" s="4">
        <f>'Base de données indicateurs1'!N5</f>
        <v>0</v>
      </c>
      <c r="O7" s="4">
        <f>'Base de données indicateurs1'!O5</f>
        <v>17870825.219999999</v>
      </c>
      <c r="P7" s="4">
        <f>'Base de données indicateurs1'!P5</f>
        <v>2306934.9900000002</v>
      </c>
      <c r="Q7" s="4">
        <f>'Base de données indicateurs1'!Q5</f>
        <v>340332.25</v>
      </c>
      <c r="R7" s="4">
        <f>'Base de données indicateurs1'!R5</f>
        <v>1454384.04</v>
      </c>
      <c r="S7" s="4">
        <f>'Base de données indicateurs1'!S5</f>
        <v>2174540.65</v>
      </c>
      <c r="T7" s="4">
        <f>'Base de données indicateurs1'!T5</f>
        <v>5578034.3600000003</v>
      </c>
      <c r="U7" s="4">
        <f>'Base de données indicateurs1'!U5</f>
        <v>771790.42</v>
      </c>
      <c r="V7" s="4">
        <f>'Base de données indicateurs1'!V5</f>
        <v>2513060.25</v>
      </c>
      <c r="W7" s="4">
        <f>'Base de données indicateurs1'!W5</f>
        <v>5690503.7400000002</v>
      </c>
      <c r="X7" s="4">
        <f>'Base de données indicateurs1'!X5</f>
        <v>1782334</v>
      </c>
      <c r="Y7" s="4">
        <f>'Base de données indicateurs1'!Y5</f>
        <v>4607305.3099999996</v>
      </c>
      <c r="Z7" s="4">
        <f>'Base de données indicateurs1'!Z5</f>
        <v>22337836.73</v>
      </c>
      <c r="AA7" s="4">
        <f>'Base de données indicateurs1'!AA5</f>
        <v>514539</v>
      </c>
      <c r="AB7" s="4">
        <f>'Base de données indicateurs1'!AB5</f>
        <v>1164911.31</v>
      </c>
      <c r="AC7" s="4">
        <f>'Base de données indicateurs1'!AC5</f>
        <v>3000469.46</v>
      </c>
      <c r="AD7" s="4">
        <f>'Base de données indicateurs1'!AD5</f>
        <v>1298160.8999999999</v>
      </c>
      <c r="AE7" s="4">
        <f>'Base de données indicateurs1'!AE5</f>
        <v>2898436.1</v>
      </c>
      <c r="AF7" s="4">
        <f>'Base de données indicateurs1'!AF5</f>
        <v>4936104.3499999996</v>
      </c>
      <c r="AG7" s="4">
        <f>'Base de données indicateurs1'!AG5</f>
        <v>8990815.1799999997</v>
      </c>
      <c r="AH7" s="4">
        <f>'Base de données indicateurs1'!AH5</f>
        <v>10854437</v>
      </c>
      <c r="AI7" s="4">
        <f>'Base de données indicateurs1'!AI5</f>
        <v>907440</v>
      </c>
      <c r="AJ7" s="4">
        <f>'Base de données indicateurs1'!AJ5</f>
        <v>1868313.05</v>
      </c>
      <c r="AK7" s="4">
        <f>'Base de données indicateurs1'!AK5</f>
        <v>5849957.46</v>
      </c>
      <c r="AL7" s="4">
        <f>'Base de données indicateurs1'!AL5</f>
        <v>3398783</v>
      </c>
      <c r="AM7" s="4">
        <f>'Base de données indicateurs1'!AM5</f>
        <v>4876876.1100000003</v>
      </c>
      <c r="AN7" s="4">
        <f>'Base de données indicateurs1'!AN5</f>
        <v>529407.81999999995</v>
      </c>
      <c r="AO7" s="4">
        <f>'Base de données indicateurs1'!AO5</f>
        <v>14951876</v>
      </c>
      <c r="AP7" s="4">
        <f>'Base de données indicateurs1'!AP5</f>
        <v>3720554.4</v>
      </c>
      <c r="AQ7" s="4">
        <f>'Base de données indicateurs1'!AQ5</f>
        <v>3653484</v>
      </c>
      <c r="AR7" s="4">
        <f>'Base de données indicateurs1'!AR5</f>
        <v>11819557.02</v>
      </c>
      <c r="AS7" s="4">
        <f>'Base de données indicateurs1'!AS5</f>
        <v>2533324.2999999998</v>
      </c>
      <c r="AT7" s="4">
        <f>'Base de données indicateurs1'!AT5</f>
        <v>3348405.97</v>
      </c>
      <c r="AU7" s="4">
        <f>'Base de données indicateurs1'!AU5</f>
        <v>3818782.68</v>
      </c>
      <c r="AV7" s="4">
        <f>'Base de données indicateurs1'!AV5</f>
        <v>4797496.66</v>
      </c>
      <c r="AW7" s="4">
        <f>'Base de données indicateurs1'!AW5</f>
        <v>3077294.98</v>
      </c>
      <c r="AX7" s="4">
        <f>'Base de données indicateurs1'!AX5</f>
        <v>678851.45</v>
      </c>
      <c r="AY7" s="4">
        <f>'Base de données indicateurs1'!AY5</f>
        <v>2029594.24</v>
      </c>
      <c r="AZ7" s="4">
        <f>'Base de données indicateurs1'!AZ5</f>
        <v>4272308.3099999996</v>
      </c>
      <c r="BA7" s="4">
        <f>'Base de données indicateurs1'!BA5</f>
        <v>1690939.23</v>
      </c>
      <c r="BB7" s="4">
        <f>'Base de données indicateurs1'!BB5</f>
        <v>4279723.32</v>
      </c>
      <c r="BC7" s="4">
        <f>'Base de données indicateurs1'!BC5</f>
        <v>866229.02</v>
      </c>
      <c r="BD7" s="4">
        <f>'Base de données indicateurs1'!BD5</f>
        <v>28478770</v>
      </c>
      <c r="BE7" s="4">
        <f>'Base de données indicateurs1'!BE5</f>
        <v>2581993.19</v>
      </c>
      <c r="BF7" s="4">
        <f t="shared" ref="BF7:BF40" si="0">SUM(E7:W7)</f>
        <v>146750429.16000003</v>
      </c>
      <c r="BG7" s="4">
        <f t="shared" ref="BG7:BG40" si="1">SUM(X7:AJ7)</f>
        <v>65161102.390000001</v>
      </c>
      <c r="BH7" s="4">
        <f t="shared" ref="BH7:BH40" si="2">SUM(AK7:BE7)</f>
        <v>111254209.16000001</v>
      </c>
    </row>
    <row r="8" spans="1:60" ht="15.75" hidden="1" thickBot="1" x14ac:dyDescent="0.3">
      <c r="A8" s="117"/>
      <c r="B8" s="118"/>
      <c r="C8" s="117"/>
      <c r="D8" s="119"/>
      <c r="BF8" s="4"/>
      <c r="BG8" s="4"/>
      <c r="BH8" s="4"/>
    </row>
    <row r="9" spans="1:60" ht="15.75" hidden="1" thickBot="1" x14ac:dyDescent="0.3">
      <c r="A9" s="7" t="s">
        <v>509</v>
      </c>
      <c r="B9" s="64"/>
      <c r="C9" s="7"/>
      <c r="D9" s="120">
        <f>D6-D7</f>
        <v>247940459.12999958</v>
      </c>
      <c r="E9" s="4">
        <f>E6-E7</f>
        <v>1981542.2999999998</v>
      </c>
      <c r="F9" s="4">
        <f t="shared" ref="F9:BE9" si="3">F6-F7</f>
        <v>347500.05000000005</v>
      </c>
      <c r="G9" s="4">
        <f t="shared" si="3"/>
        <v>2113085.3899999997</v>
      </c>
      <c r="H9" s="4">
        <f t="shared" si="3"/>
        <v>333820.88000000082</v>
      </c>
      <c r="I9" s="4">
        <f t="shared" si="3"/>
        <v>11170167</v>
      </c>
      <c r="J9" s="4">
        <f t="shared" si="3"/>
        <v>13112482.930000002</v>
      </c>
      <c r="K9" s="4">
        <f t="shared" si="3"/>
        <v>1024849.9699999988</v>
      </c>
      <c r="L9" s="4">
        <f t="shared" si="3"/>
        <v>70522811.370000005</v>
      </c>
      <c r="M9" s="4">
        <f t="shared" si="3"/>
        <v>2124903.9499999997</v>
      </c>
      <c r="N9" s="4">
        <f t="shared" si="3"/>
        <v>0</v>
      </c>
      <c r="O9" s="4">
        <f t="shared" si="3"/>
        <v>21593781.700000003</v>
      </c>
      <c r="P9" s="4">
        <f t="shared" si="3"/>
        <v>1367293.8899999997</v>
      </c>
      <c r="Q9" s="4">
        <f t="shared" si="3"/>
        <v>245034.5</v>
      </c>
      <c r="R9" s="4">
        <f t="shared" si="3"/>
        <v>1875498.62</v>
      </c>
      <c r="S9" s="4">
        <f t="shared" si="3"/>
        <v>2154227.6300000004</v>
      </c>
      <c r="T9" s="4">
        <f t="shared" si="3"/>
        <v>212642.52999999933</v>
      </c>
      <c r="U9" s="4">
        <f t="shared" si="3"/>
        <v>292787.20999999985</v>
      </c>
      <c r="V9" s="4">
        <f t="shared" si="3"/>
        <v>439211.70000000019</v>
      </c>
      <c r="W9" s="4">
        <f t="shared" si="3"/>
        <v>10418227.84</v>
      </c>
      <c r="X9" s="4">
        <f t="shared" si="3"/>
        <v>-1080510</v>
      </c>
      <c r="Y9" s="4">
        <f t="shared" si="3"/>
        <v>7786577.9200000009</v>
      </c>
      <c r="Z9" s="4">
        <f t="shared" si="3"/>
        <v>-8985276.8900000006</v>
      </c>
      <c r="AA9" s="4">
        <f t="shared" si="3"/>
        <v>135991</v>
      </c>
      <c r="AB9" s="4">
        <f t="shared" si="3"/>
        <v>159244.26</v>
      </c>
      <c r="AC9" s="4">
        <f t="shared" si="3"/>
        <v>261711.14999999991</v>
      </c>
      <c r="AD9" s="4">
        <f t="shared" si="3"/>
        <v>6603345.2300000004</v>
      </c>
      <c r="AE9" s="4">
        <f t="shared" si="3"/>
        <v>1285721.0299999998</v>
      </c>
      <c r="AF9" s="4">
        <f t="shared" si="3"/>
        <v>-3100962.9499999997</v>
      </c>
      <c r="AG9" s="4">
        <f t="shared" si="3"/>
        <v>-1077667.79</v>
      </c>
      <c r="AH9" s="4">
        <f t="shared" si="3"/>
        <v>10187147</v>
      </c>
      <c r="AI9" s="4">
        <f t="shared" si="3"/>
        <v>122013</v>
      </c>
      <c r="AJ9" s="4">
        <f t="shared" si="3"/>
        <v>-1131039.05</v>
      </c>
      <c r="AK9" s="4">
        <f t="shared" si="3"/>
        <v>11365852.559999999</v>
      </c>
      <c r="AL9" s="4">
        <f t="shared" si="3"/>
        <v>-3382369</v>
      </c>
      <c r="AM9" s="4">
        <f t="shared" si="3"/>
        <v>6847039.9500000002</v>
      </c>
      <c r="AN9" s="4">
        <f t="shared" si="3"/>
        <v>-517907.81999999995</v>
      </c>
      <c r="AO9" s="4">
        <f t="shared" si="3"/>
        <v>-3843093.0299999993</v>
      </c>
      <c r="AP9" s="4">
        <f t="shared" si="3"/>
        <v>1459848.7399999998</v>
      </c>
      <c r="AQ9" s="4">
        <f t="shared" si="3"/>
        <v>928102</v>
      </c>
      <c r="AR9" s="4">
        <f t="shared" si="3"/>
        <v>-2020851.1899999995</v>
      </c>
      <c r="AS9" s="4">
        <f t="shared" si="3"/>
        <v>3139351.8900000006</v>
      </c>
      <c r="AT9" s="4">
        <f t="shared" si="3"/>
        <v>5090106.17</v>
      </c>
      <c r="AU9" s="4">
        <f t="shared" si="3"/>
        <v>-1809164.0300000003</v>
      </c>
      <c r="AV9" s="4">
        <f t="shared" si="3"/>
        <v>9800475.9100000001</v>
      </c>
      <c r="AW9" s="4">
        <f t="shared" si="3"/>
        <v>2942305.27</v>
      </c>
      <c r="AX9" s="4">
        <f t="shared" si="3"/>
        <v>303302.40000000002</v>
      </c>
      <c r="AY9" s="4">
        <f t="shared" si="3"/>
        <v>62364.760000000009</v>
      </c>
      <c r="AZ9" s="4">
        <f t="shared" si="3"/>
        <v>16734582.77</v>
      </c>
      <c r="BA9" s="4">
        <f t="shared" si="3"/>
        <v>-420378.84000000008</v>
      </c>
      <c r="BB9" s="4">
        <f t="shared" si="3"/>
        <v>6329522.8200000003</v>
      </c>
      <c r="BC9" s="4">
        <f t="shared" si="3"/>
        <v>-570550.06000000006</v>
      </c>
      <c r="BD9" s="4">
        <f t="shared" si="3"/>
        <v>40863227.879999995</v>
      </c>
      <c r="BE9" s="4">
        <f t="shared" si="3"/>
        <v>2142526.61</v>
      </c>
      <c r="BF9" s="4">
        <f t="shared" si="0"/>
        <v>141329869.46000001</v>
      </c>
      <c r="BG9" s="4">
        <f t="shared" si="1"/>
        <v>11166293.91</v>
      </c>
      <c r="BH9" s="4">
        <f t="shared" si="2"/>
        <v>95444295.759999976</v>
      </c>
    </row>
    <row r="10" spans="1:60" ht="15.75" hidden="1" thickBot="1" x14ac:dyDescent="0.3">
      <c r="B10" s="121"/>
      <c r="D10" s="4"/>
      <c r="BF10" s="4"/>
      <c r="BG10" s="4"/>
      <c r="BH10" s="4"/>
    </row>
    <row r="11" spans="1:60" ht="15.75" hidden="1" thickBot="1" x14ac:dyDescent="0.3">
      <c r="A11" s="7" t="s">
        <v>554</v>
      </c>
      <c r="B11" s="121"/>
      <c r="D11" s="142">
        <f>'Base de données indicateurs1'!BF2</f>
        <v>73709</v>
      </c>
      <c r="E11" s="1">
        <f>E4</f>
        <v>923</v>
      </c>
      <c r="F11" s="1">
        <f t="shared" ref="F11:BE11" si="4">F4</f>
        <v>270</v>
      </c>
      <c r="G11" s="1">
        <f t="shared" si="4"/>
        <v>485</v>
      </c>
      <c r="H11" s="1">
        <f t="shared" si="4"/>
        <v>446</v>
      </c>
      <c r="I11" s="1">
        <f t="shared" si="4"/>
        <v>3631</v>
      </c>
      <c r="J11" s="1">
        <f t="shared" si="4"/>
        <v>3313</v>
      </c>
      <c r="K11" s="1">
        <f t="shared" si="4"/>
        <v>2644</v>
      </c>
      <c r="L11" s="1">
        <f t="shared" si="4"/>
        <v>12618</v>
      </c>
      <c r="M11" s="1">
        <f t="shared" si="4"/>
        <v>1371</v>
      </c>
      <c r="N11" s="1">
        <f t="shared" si="4"/>
        <v>118</v>
      </c>
      <c r="O11" s="1">
        <f t="shared" si="4"/>
        <v>7167</v>
      </c>
      <c r="P11" s="1">
        <f t="shared" si="4"/>
        <v>528</v>
      </c>
      <c r="Q11" s="1">
        <f t="shared" si="4"/>
        <v>108</v>
      </c>
      <c r="R11" s="1">
        <f t="shared" si="4"/>
        <v>415</v>
      </c>
      <c r="S11" s="1">
        <f t="shared" si="4"/>
        <v>349</v>
      </c>
      <c r="T11" s="1">
        <f t="shared" si="4"/>
        <v>687</v>
      </c>
      <c r="U11" s="1">
        <f t="shared" si="4"/>
        <v>255</v>
      </c>
      <c r="V11" s="1">
        <f t="shared" si="4"/>
        <v>436</v>
      </c>
      <c r="W11" s="1">
        <f t="shared" si="4"/>
        <v>3190</v>
      </c>
      <c r="X11" s="1">
        <f t="shared" si="4"/>
        <v>324</v>
      </c>
      <c r="Y11" s="1">
        <f t="shared" si="4"/>
        <v>1246</v>
      </c>
      <c r="Z11" s="1">
        <f t="shared" si="4"/>
        <v>1528</v>
      </c>
      <c r="AA11" s="1">
        <f t="shared" si="4"/>
        <v>96</v>
      </c>
      <c r="AB11" s="1">
        <f t="shared" si="4"/>
        <v>149</v>
      </c>
      <c r="AC11" s="1">
        <f t="shared" si="4"/>
        <v>516</v>
      </c>
      <c r="AD11" s="1">
        <f t="shared" si="4"/>
        <v>671</v>
      </c>
      <c r="AE11" s="1">
        <f t="shared" si="4"/>
        <v>572</v>
      </c>
      <c r="AF11" s="1">
        <f t="shared" si="4"/>
        <v>490</v>
      </c>
      <c r="AG11" s="1">
        <f t="shared" si="4"/>
        <v>1914</v>
      </c>
      <c r="AH11" s="1">
        <f t="shared" si="4"/>
        <v>2615</v>
      </c>
      <c r="AI11" s="1">
        <f t="shared" si="4"/>
        <v>227</v>
      </c>
      <c r="AJ11" s="1">
        <f t="shared" si="4"/>
        <v>131</v>
      </c>
      <c r="AK11" s="1">
        <f t="shared" si="4"/>
        <v>1895</v>
      </c>
      <c r="AL11" s="1">
        <f t="shared" si="4"/>
        <v>1135</v>
      </c>
      <c r="AM11" s="1">
        <f t="shared" si="4"/>
        <v>1241</v>
      </c>
      <c r="AN11" s="1">
        <f t="shared" si="4"/>
        <v>119</v>
      </c>
      <c r="AO11" s="1">
        <f t="shared" si="4"/>
        <v>1195</v>
      </c>
      <c r="AP11" s="1">
        <f t="shared" si="4"/>
        <v>663</v>
      </c>
      <c r="AQ11" s="1">
        <f t="shared" si="4"/>
        <v>645</v>
      </c>
      <c r="AR11" s="1">
        <f t="shared" si="4"/>
        <v>1263</v>
      </c>
      <c r="AS11" s="1">
        <f t="shared" si="4"/>
        <v>740</v>
      </c>
      <c r="AT11" s="1">
        <f t="shared" si="4"/>
        <v>1028</v>
      </c>
      <c r="AU11" s="1">
        <f t="shared" si="4"/>
        <v>314</v>
      </c>
      <c r="AV11" s="1">
        <f t="shared" si="4"/>
        <v>2400</v>
      </c>
      <c r="AW11" s="1">
        <f t="shared" si="4"/>
        <v>755</v>
      </c>
      <c r="AX11" s="1">
        <f t="shared" si="4"/>
        <v>181</v>
      </c>
      <c r="AY11" s="1">
        <f t="shared" si="4"/>
        <v>347</v>
      </c>
      <c r="AZ11" s="1">
        <f t="shared" si="4"/>
        <v>1690</v>
      </c>
      <c r="BA11" s="1">
        <f t="shared" si="4"/>
        <v>387</v>
      </c>
      <c r="BB11" s="1">
        <f t="shared" si="4"/>
        <v>1096</v>
      </c>
      <c r="BC11" s="1">
        <f t="shared" si="4"/>
        <v>188</v>
      </c>
      <c r="BD11" s="1">
        <f t="shared" si="4"/>
        <v>6434</v>
      </c>
      <c r="BE11" s="1">
        <f t="shared" si="4"/>
        <v>560</v>
      </c>
      <c r="BF11" s="4">
        <f t="shared" si="0"/>
        <v>38954</v>
      </c>
      <c r="BG11" s="4">
        <f t="shared" si="1"/>
        <v>10479</v>
      </c>
      <c r="BH11" s="4">
        <f t="shared" si="2"/>
        <v>24276</v>
      </c>
    </row>
    <row r="12" spans="1:60" ht="15.75" hidden="1" thickBot="1" x14ac:dyDescent="0.3">
      <c r="A12" s="123"/>
      <c r="B12" s="121"/>
      <c r="D12" s="4"/>
      <c r="BF12" s="4"/>
      <c r="BG12" s="4"/>
      <c r="BH12" s="4"/>
    </row>
    <row r="13" spans="1:60" ht="15.75" hidden="1" thickBot="1" x14ac:dyDescent="0.3">
      <c r="A13" s="7" t="s">
        <v>555</v>
      </c>
      <c r="B13" s="121"/>
      <c r="D13" s="120">
        <f>IF(D11="","",D9/D11)</f>
        <v>3363.7745611797686</v>
      </c>
      <c r="E13" s="144">
        <f>IF(E11="","",E9/E11)</f>
        <v>2146.8497291440954</v>
      </c>
      <c r="F13" s="129">
        <f t="shared" ref="F13:BH13" si="5">IF(F11="","",F9/F11)</f>
        <v>1287.0372222222225</v>
      </c>
      <c r="G13" s="129">
        <f t="shared" si="5"/>
        <v>4356.8770927835048</v>
      </c>
      <c r="H13" s="129">
        <f t="shared" si="5"/>
        <v>748.47730941704219</v>
      </c>
      <c r="I13" s="129">
        <f t="shared" si="5"/>
        <v>3076.3335169374827</v>
      </c>
      <c r="J13" s="129">
        <f t="shared" si="5"/>
        <v>3957.8879957742233</v>
      </c>
      <c r="K13" s="129">
        <f t="shared" si="5"/>
        <v>387.61345310136113</v>
      </c>
      <c r="L13" s="129">
        <f t="shared" si="5"/>
        <v>5589.0641440798863</v>
      </c>
      <c r="M13" s="129">
        <f t="shared" si="5"/>
        <v>1549.8934719183076</v>
      </c>
      <c r="N13" s="129">
        <f t="shared" si="5"/>
        <v>0</v>
      </c>
      <c r="O13" s="129">
        <f t="shared" si="5"/>
        <v>3012.9456815962053</v>
      </c>
      <c r="P13" s="129">
        <f t="shared" si="5"/>
        <v>2589.5717613636357</v>
      </c>
      <c r="Q13" s="129">
        <f t="shared" si="5"/>
        <v>2268.837962962963</v>
      </c>
      <c r="R13" s="129">
        <f t="shared" si="5"/>
        <v>4519.2737831325303</v>
      </c>
      <c r="S13" s="129">
        <f t="shared" si="5"/>
        <v>6172.5720057306598</v>
      </c>
      <c r="T13" s="129">
        <f t="shared" si="5"/>
        <v>309.52333333333235</v>
      </c>
      <c r="U13" s="129">
        <f t="shared" si="5"/>
        <v>1148.1851372549013</v>
      </c>
      <c r="V13" s="129">
        <f t="shared" si="5"/>
        <v>1007.3662844036702</v>
      </c>
      <c r="W13" s="129">
        <f t="shared" si="5"/>
        <v>3265.9021442006269</v>
      </c>
      <c r="X13" s="129">
        <f t="shared" si="5"/>
        <v>-3334.9074074074074</v>
      </c>
      <c r="Y13" s="129">
        <f t="shared" si="5"/>
        <v>6249.259967897272</v>
      </c>
      <c r="Z13" s="129">
        <f t="shared" si="5"/>
        <v>-5880.4168128272258</v>
      </c>
      <c r="AA13" s="129">
        <f t="shared" si="5"/>
        <v>1416.5729166666667</v>
      </c>
      <c r="AB13" s="129">
        <f t="shared" si="5"/>
        <v>1068.7534228187919</v>
      </c>
      <c r="AC13" s="129">
        <f t="shared" si="5"/>
        <v>507.19215116279054</v>
      </c>
      <c r="AD13" s="129">
        <f t="shared" si="5"/>
        <v>9841.0510134128181</v>
      </c>
      <c r="AE13" s="129">
        <f t="shared" si="5"/>
        <v>2247.7640384615379</v>
      </c>
      <c r="AF13" s="129">
        <f t="shared" si="5"/>
        <v>-6328.4958163265301</v>
      </c>
      <c r="AG13" s="129">
        <f t="shared" si="5"/>
        <v>-563.04482236154649</v>
      </c>
      <c r="AH13" s="129">
        <f t="shared" si="5"/>
        <v>3895.6585086042064</v>
      </c>
      <c r="AI13" s="129">
        <f t="shared" si="5"/>
        <v>537.50220264317181</v>
      </c>
      <c r="AJ13" s="129">
        <f t="shared" si="5"/>
        <v>-8633.8858778625963</v>
      </c>
      <c r="AK13" s="129">
        <f t="shared" si="5"/>
        <v>5997.8113773087061</v>
      </c>
      <c r="AL13" s="129">
        <f t="shared" si="5"/>
        <v>-2980.0607929515418</v>
      </c>
      <c r="AM13" s="129">
        <f t="shared" si="5"/>
        <v>5517.3569298952461</v>
      </c>
      <c r="AN13" s="129">
        <f t="shared" si="5"/>
        <v>-4352.1665546218483</v>
      </c>
      <c r="AO13" s="129">
        <f t="shared" si="5"/>
        <v>-3215.9774309623426</v>
      </c>
      <c r="AP13" s="129">
        <f t="shared" si="5"/>
        <v>2201.8834690799395</v>
      </c>
      <c r="AQ13" s="129">
        <f t="shared" si="5"/>
        <v>1438.9178294573644</v>
      </c>
      <c r="AR13" s="129">
        <f t="shared" si="5"/>
        <v>-1600.0405304829767</v>
      </c>
      <c r="AS13" s="129">
        <f t="shared" si="5"/>
        <v>4242.3674189189196</v>
      </c>
      <c r="AT13" s="129">
        <f t="shared" si="5"/>
        <v>4951.465145914397</v>
      </c>
      <c r="AU13" s="129">
        <f t="shared" si="5"/>
        <v>-5761.6688853503192</v>
      </c>
      <c r="AV13" s="129">
        <f t="shared" si="5"/>
        <v>4083.5316291666668</v>
      </c>
      <c r="AW13" s="129">
        <f t="shared" si="5"/>
        <v>3897.0930728476819</v>
      </c>
      <c r="AX13" s="129">
        <f t="shared" si="5"/>
        <v>1675.7038674033151</v>
      </c>
      <c r="AY13" s="129">
        <f t="shared" si="5"/>
        <v>179.72553314121041</v>
      </c>
      <c r="AZ13" s="129">
        <f t="shared" si="5"/>
        <v>9902.1199822485196</v>
      </c>
      <c r="BA13" s="129">
        <f t="shared" si="5"/>
        <v>-1086.2502325581397</v>
      </c>
      <c r="BB13" s="129">
        <f t="shared" si="5"/>
        <v>5775.112062043796</v>
      </c>
      <c r="BC13" s="129">
        <f t="shared" si="5"/>
        <v>-3034.8407446808515</v>
      </c>
      <c r="BD13" s="129">
        <f t="shared" si="5"/>
        <v>6351.1389306807578</v>
      </c>
      <c r="BE13" s="129">
        <f t="shared" si="5"/>
        <v>3825.9403749999997</v>
      </c>
      <c r="BF13" s="129">
        <f t="shared" si="5"/>
        <v>3628.1221302048571</v>
      </c>
      <c r="BG13" s="129">
        <f t="shared" si="5"/>
        <v>1065.5877383338104</v>
      </c>
      <c r="BH13" s="129">
        <f t="shared" si="5"/>
        <v>3931.6318899324424</v>
      </c>
    </row>
    <row r="14" spans="1:60" hidden="1" x14ac:dyDescent="0.25">
      <c r="A14" s="123" t="s">
        <v>556</v>
      </c>
      <c r="B14" s="121"/>
      <c r="D14" s="4"/>
      <c r="BF14" s="4"/>
      <c r="BG14" s="4"/>
      <c r="BH14" s="4"/>
    </row>
    <row r="15" spans="1:60" hidden="1" x14ac:dyDescent="0.25">
      <c r="A15" s="123"/>
      <c r="B15" s="121"/>
      <c r="D15" s="4"/>
      <c r="BF15" s="4"/>
      <c r="BG15" s="4"/>
      <c r="BH15" s="4"/>
    </row>
    <row r="16" spans="1:60" x14ac:dyDescent="0.25">
      <c r="A16" s="7" t="s">
        <v>557</v>
      </c>
      <c r="B16" s="110"/>
      <c r="C16" s="65"/>
      <c r="D16" s="128"/>
      <c r="BF16" s="4"/>
      <c r="BG16" s="4"/>
      <c r="BH16" s="4"/>
    </row>
    <row r="17" spans="1:60" ht="15.75" thickBot="1" x14ac:dyDescent="0.3">
      <c r="B17" s="110"/>
      <c r="D17" s="4"/>
      <c r="BF17" s="4"/>
      <c r="BG17" s="4"/>
      <c r="BH17" s="4"/>
    </row>
    <row r="18" spans="1:60" ht="15.75" thickBot="1" x14ac:dyDescent="0.3">
      <c r="A18" s="7" t="s">
        <v>558</v>
      </c>
      <c r="D18" s="120">
        <f>'Endett. net + degré d''auto.'!D41</f>
        <v>22485634.750000007</v>
      </c>
      <c r="E18" s="4">
        <f>'Endett. net + degré d''auto.'!E41</f>
        <v>832459.83000000007</v>
      </c>
      <c r="F18" s="4">
        <f>'Endett. net + degré d''auto.'!F41</f>
        <v>205445.28</v>
      </c>
      <c r="G18" s="4">
        <f>'Endett. net + degré d''auto.'!G41</f>
        <v>-61794.959999999992</v>
      </c>
      <c r="H18" s="4">
        <f>'Endett. net + degré d''auto.'!H41</f>
        <v>189395.1</v>
      </c>
      <c r="I18" s="4">
        <f>'Endett. net + degré d''auto.'!I41</f>
        <v>164.30999999999767</v>
      </c>
      <c r="J18" s="4">
        <f>'Endett. net + degré d''auto.'!J41</f>
        <v>1876600.28</v>
      </c>
      <c r="K18" s="4">
        <f>'Endett. net + degré d''auto.'!K41</f>
        <v>486979.09000000008</v>
      </c>
      <c r="L18" s="4">
        <f>'Endett. net + degré d''auto.'!L41</f>
        <v>1468726.6999999997</v>
      </c>
      <c r="M18" s="4">
        <f>'Endett. net + degré d''auto.'!M41</f>
        <v>45022.169999999991</v>
      </c>
      <c r="N18" s="4">
        <f>'Endett. net + degré d''auto.'!N41</f>
        <v>0</v>
      </c>
      <c r="O18" s="4">
        <f>'Endett. net + degré d''auto.'!O41</f>
        <v>-408267.07000000007</v>
      </c>
      <c r="P18" s="4">
        <f>'Endett. net + degré d''auto.'!P41</f>
        <v>66001.91</v>
      </c>
      <c r="Q18" s="4">
        <f>'Endett. net + degré d''auto.'!Q41</f>
        <v>-73417.52</v>
      </c>
      <c r="R18" s="4">
        <f>'Endett. net + degré d''auto.'!R41</f>
        <v>64471.42</v>
      </c>
      <c r="S18" s="4">
        <f>'Endett. net + degré d''auto.'!S41</f>
        <v>54478.63</v>
      </c>
      <c r="T18" s="4">
        <f>'Endett. net + degré d''auto.'!T41</f>
        <v>181886.19</v>
      </c>
      <c r="U18" s="4">
        <f>'Endett. net + degré d''auto.'!U41</f>
        <v>31257.25</v>
      </c>
      <c r="V18" s="4">
        <f>'Endett. net + degré d''auto.'!V41</f>
        <v>-3983.6100000000151</v>
      </c>
      <c r="W18" s="4">
        <f>'Endett. net + degré d''auto.'!W41</f>
        <v>1099927.6200000001</v>
      </c>
      <c r="X18" s="4">
        <f>'Endett. net + degré d''auto.'!X41</f>
        <v>151103</v>
      </c>
      <c r="Y18" s="4">
        <f>'Endett. net + degré d''auto.'!Y41</f>
        <v>308378.78000000003</v>
      </c>
      <c r="Z18" s="4">
        <f>'Endett. net + degré d''auto.'!Z41</f>
        <v>3612940.13</v>
      </c>
      <c r="AA18" s="4">
        <f>'Endett. net + degré d''auto.'!AA41</f>
        <v>44754.25</v>
      </c>
      <c r="AB18" s="4">
        <f>'Endett. net + degré d''auto.'!AB41</f>
        <v>-9198.24</v>
      </c>
      <c r="AC18" s="4">
        <f>'Endett. net + degré d''auto.'!AC41</f>
        <v>-278712.08999999997</v>
      </c>
      <c r="AD18" s="4">
        <f>'Endett. net + degré d''auto.'!AD41</f>
        <v>-199633.86</v>
      </c>
      <c r="AE18" s="4">
        <f>'Endett. net + degré d''auto.'!AE41</f>
        <v>-49418.240000000013</v>
      </c>
      <c r="AF18" s="4">
        <f>'Endett. net + degré d''auto.'!AF41</f>
        <v>460433.87</v>
      </c>
      <c r="AG18" s="4">
        <f>'Endett. net + degré d''auto.'!AG41</f>
        <v>1326940.22</v>
      </c>
      <c r="AH18" s="4">
        <f>'Endett. net + degré d''auto.'!AH41</f>
        <v>1154249</v>
      </c>
      <c r="AI18" s="4">
        <f>'Endett. net + degré d''auto.'!AI41</f>
        <v>199878</v>
      </c>
      <c r="AJ18" s="4">
        <f>'Endett. net + degré d''auto.'!AJ41</f>
        <v>-34242.9</v>
      </c>
      <c r="AK18" s="4">
        <f>'Endett. net + degré d''auto.'!AK41</f>
        <v>78262.3</v>
      </c>
      <c r="AL18" s="4">
        <f>'Endett. net + degré d''auto.'!AL41</f>
        <v>351169</v>
      </c>
      <c r="AM18" s="4">
        <f>'Endett. net + degré d''auto.'!AM41</f>
        <v>74800</v>
      </c>
      <c r="AN18" s="4">
        <f>'Endett. net + degré d''auto.'!AN41</f>
        <v>33942.740000000005</v>
      </c>
      <c r="AO18" s="4">
        <f>'Endett. net + degré d''auto.'!AO41</f>
        <v>654861.09</v>
      </c>
      <c r="AP18" s="4">
        <f>'Endett. net + degré d''auto.'!AP41</f>
        <v>552003.74</v>
      </c>
      <c r="AQ18" s="4">
        <f>'Endett. net + degré d''auto.'!AQ41</f>
        <v>300994</v>
      </c>
      <c r="AR18" s="4">
        <f>'Endett. net + degré d''auto.'!AR41</f>
        <v>754497.03999999992</v>
      </c>
      <c r="AS18" s="4">
        <f>'Endett. net + degré d''auto.'!AS41</f>
        <v>183781.52</v>
      </c>
      <c r="AT18" s="4">
        <f>'Endett. net + degré d''auto.'!AT41</f>
        <v>51568.060000000012</v>
      </c>
      <c r="AU18" s="4">
        <f>'Endett. net + degré d''auto.'!AU41</f>
        <v>1356568</v>
      </c>
      <c r="AV18" s="4">
        <f>'Endett. net + degré d''auto.'!AV41</f>
        <v>-824702.74</v>
      </c>
      <c r="AW18" s="4">
        <f>'Endett. net + degré d''auto.'!AW41</f>
        <v>41052.320000000007</v>
      </c>
      <c r="AX18" s="4">
        <f>'Endett. net + degré d''auto.'!AX41</f>
        <v>1414.0600000000013</v>
      </c>
      <c r="AY18" s="4">
        <f>'Endett. net + degré d''auto.'!AY41</f>
        <v>225632.85</v>
      </c>
      <c r="AZ18" s="4">
        <f>'Endett. net + degré d''auto.'!AZ41</f>
        <v>670622.73</v>
      </c>
      <c r="BA18" s="4">
        <f>'Endett. net + degré d''auto.'!BA41</f>
        <v>253173.4</v>
      </c>
      <c r="BB18" s="4">
        <f>'Endett. net + degré d''auto.'!BB41</f>
        <v>769502.15</v>
      </c>
      <c r="BC18" s="4">
        <f>'Endett. net + degré d''auto.'!BC41</f>
        <v>10198.42</v>
      </c>
      <c r="BD18" s="4">
        <f>'Endett. net + degré d''auto.'!BD41</f>
        <v>4085388.59</v>
      </c>
      <c r="BE18" s="4">
        <f>'Endett. net + degré d''auto.'!BE41</f>
        <v>118080.94</v>
      </c>
      <c r="BF18" s="4">
        <f t="shared" si="0"/>
        <v>6055352.620000001</v>
      </c>
      <c r="BG18" s="4">
        <f t="shared" si="1"/>
        <v>6687471.9199999999</v>
      </c>
      <c r="BH18" s="4">
        <f t="shared" si="2"/>
        <v>9742810.209999999</v>
      </c>
    </row>
    <row r="19" spans="1:60" ht="15.75" thickBot="1" x14ac:dyDescent="0.3">
      <c r="A19" s="7"/>
      <c r="D19" s="4"/>
      <c r="BF19" s="4"/>
      <c r="BG19" s="4"/>
      <c r="BH19" s="4"/>
    </row>
    <row r="20" spans="1:60" ht="15.75" thickBot="1" x14ac:dyDescent="0.3">
      <c r="A20" s="7" t="s">
        <v>532</v>
      </c>
      <c r="D20" s="120">
        <f>'Quotité d''intéret + revenus det'!D23</f>
        <v>211051448.30999997</v>
      </c>
      <c r="E20" s="4">
        <f>'Quotité d''intéret + revenus det'!E23</f>
        <v>3316356.05</v>
      </c>
      <c r="F20" s="4">
        <f>'Quotité d''intéret + revenus det'!F23</f>
        <v>708479.36</v>
      </c>
      <c r="G20" s="4">
        <f>'Quotité d''intéret + revenus det'!G23</f>
        <v>1151250.3</v>
      </c>
      <c r="H20" s="4">
        <f>'Quotité d''intéret + revenus det'!H23</f>
        <v>1031246.7000000001</v>
      </c>
      <c r="I20" s="4">
        <f>'Quotité d''intéret + revenus det'!I23</f>
        <v>7505998</v>
      </c>
      <c r="J20" s="4">
        <f>'Quotité d''intéret + revenus det'!J23</f>
        <v>9386117.5500000007</v>
      </c>
      <c r="K20" s="4">
        <f>'Quotité d''intéret + revenus det'!K23</f>
        <v>7074662.6100000003</v>
      </c>
      <c r="L20" s="4">
        <f>'Quotité d''intéret + revenus det'!L23</f>
        <v>36177201.799999997</v>
      </c>
      <c r="M20" s="4">
        <f>'Quotité d''intéret + revenus det'!M23</f>
        <v>3378882.63</v>
      </c>
      <c r="N20" s="4">
        <f>'Quotité d''intéret + revenus det'!N23</f>
        <v>0</v>
      </c>
      <c r="O20" s="4">
        <f>'Quotité d''intéret + revenus det'!O23</f>
        <v>16408899.699999999</v>
      </c>
      <c r="P20" s="4">
        <f>'Quotité d''intéret + revenus det'!P23</f>
        <v>1223857</v>
      </c>
      <c r="Q20" s="4">
        <f>'Quotité d''intéret + revenus det'!Q23</f>
        <v>187655.7</v>
      </c>
      <c r="R20" s="4">
        <f>'Quotité d''intéret + revenus det'!R23</f>
        <v>989182.65</v>
      </c>
      <c r="S20" s="4">
        <f>'Quotité d''intéret + revenus det'!S23</f>
        <v>722909.15</v>
      </c>
      <c r="T20" s="4">
        <f>'Quotité d''intéret + revenus det'!T23</f>
        <v>1998942.1</v>
      </c>
      <c r="U20" s="4">
        <f>'Quotité d''intéret + revenus det'!U23</f>
        <v>596548.80000000005</v>
      </c>
      <c r="V20" s="4">
        <f>'Quotité d''intéret + revenus det'!V23</f>
        <v>1298541.25</v>
      </c>
      <c r="W20" s="4">
        <f>'Quotité d''intéret + revenus det'!W23</f>
        <v>7360026.75</v>
      </c>
      <c r="X20" s="4">
        <f>'Quotité d''intéret + revenus det'!X23</f>
        <v>848811</v>
      </c>
      <c r="Y20" s="4">
        <f>'Quotité d''intéret + revenus det'!Y23</f>
        <v>3758598.17</v>
      </c>
      <c r="Z20" s="4">
        <f>'Quotité d''intéret + revenus det'!Z23</f>
        <v>9516564.6999999993</v>
      </c>
      <c r="AA20" s="4">
        <f>'Quotité d''intéret + revenus det'!AA23</f>
        <v>50942</v>
      </c>
      <c r="AB20" s="4">
        <f>'Quotité d''intéret + revenus det'!AB23</f>
        <v>286207.2</v>
      </c>
      <c r="AC20" s="4">
        <f>'Quotité d''intéret + revenus det'!AC23</f>
        <v>857901.03</v>
      </c>
      <c r="AD20" s="4">
        <f>'Quotité d''intéret + revenus det'!AD23</f>
        <v>1168568.55</v>
      </c>
      <c r="AE20" s="4">
        <f>'Quotité d''intéret + revenus det'!AE23</f>
        <v>1230165.25</v>
      </c>
      <c r="AF20" s="4">
        <f>'Quotité d''intéret + revenus det'!AF23</f>
        <v>1252296.1499999999</v>
      </c>
      <c r="AG20" s="4">
        <f>'Quotité d''intéret + revenus det'!AG23</f>
        <v>6915032.8499999996</v>
      </c>
      <c r="AH20" s="4">
        <f>'Quotité d''intéret + revenus det'!AH23</f>
        <v>7675902</v>
      </c>
      <c r="AI20" s="4">
        <f>'Quotité d''intéret + revenus det'!AI23</f>
        <v>521416.35</v>
      </c>
      <c r="AJ20" s="4">
        <f>'Quotité d''intéret + revenus det'!AJ23</f>
        <v>298886.64999999997</v>
      </c>
      <c r="AK20" s="4">
        <f>'Quotité d''intéret + revenus det'!AK23</f>
        <v>5427042.9000000004</v>
      </c>
      <c r="AL20" s="4">
        <f>'Quotité d''intéret + revenus det'!AL23</f>
        <v>2482113.44</v>
      </c>
      <c r="AM20" s="4">
        <f>'Quotité d''intéret + revenus det'!AM23</f>
        <v>2961017.4</v>
      </c>
      <c r="AN20" s="4">
        <f>'Quotité d''intéret + revenus det'!AN23</f>
        <v>334540.34999999998</v>
      </c>
      <c r="AO20" s="4">
        <f>'Quotité d''intéret + revenus det'!AO23</f>
        <v>6828835.9500000002</v>
      </c>
      <c r="AP20" s="4">
        <f>'Quotité d''intéret + revenus det'!AP23</f>
        <v>1931797.0799999998</v>
      </c>
      <c r="AQ20" s="4">
        <f>'Quotité d''intéret + revenus det'!AQ23</f>
        <v>1951760</v>
      </c>
      <c r="AR20" s="4">
        <f>'Quotité d''intéret + revenus det'!AR23</f>
        <v>3322751.6</v>
      </c>
      <c r="AS20" s="4">
        <f>'Quotité d''intéret + revenus det'!AS23</f>
        <v>1689242</v>
      </c>
      <c r="AT20" s="4">
        <f>'Quotité d''intéret + revenus det'!AT23</f>
        <v>2391707.9500000002</v>
      </c>
      <c r="AU20" s="4">
        <f>'Quotité d''intéret + revenus det'!AU23</f>
        <v>2254217.35</v>
      </c>
      <c r="AV20" s="4">
        <f>'Quotité d''intéret + revenus det'!AV23</f>
        <v>5553039.5300000003</v>
      </c>
      <c r="AW20" s="4">
        <f>'Quotité d''intéret + revenus det'!AW23</f>
        <v>2202056.9</v>
      </c>
      <c r="AX20" s="4">
        <f>'Quotité d''intéret + revenus det'!AX23</f>
        <v>378808.9</v>
      </c>
      <c r="AY20" s="4">
        <f>'Quotité d''intéret + revenus det'!AY23</f>
        <v>902646.45</v>
      </c>
      <c r="AZ20" s="4">
        <f>'Quotité d''intéret + revenus det'!AZ23</f>
        <v>4857539.6000000006</v>
      </c>
      <c r="BA20" s="4">
        <f>'Quotité d''intéret + revenus det'!BA23</f>
        <v>984706.9</v>
      </c>
      <c r="BB20" s="4">
        <f>'Quotité d''intéret + revenus det'!BB23</f>
        <v>3613483.71</v>
      </c>
      <c r="BC20" s="4">
        <f>'Quotité d''intéret + revenus det'!BC23</f>
        <v>341683.35</v>
      </c>
      <c r="BD20" s="4">
        <f>'Quotité d''intéret + revenus det'!BD23</f>
        <v>24686130.600000001</v>
      </c>
      <c r="BE20" s="4">
        <f>'Quotité d''intéret + revenus det'!BE23</f>
        <v>1058276.3500000001</v>
      </c>
      <c r="BF20" s="4">
        <f t="shared" si="0"/>
        <v>100516758.10000001</v>
      </c>
      <c r="BG20" s="4">
        <f t="shared" si="1"/>
        <v>34381291.899999999</v>
      </c>
      <c r="BH20" s="4">
        <f t="shared" si="2"/>
        <v>76153398.310000002</v>
      </c>
    </row>
    <row r="21" spans="1:60" ht="15.75" thickBot="1" x14ac:dyDescent="0.3">
      <c r="A21" s="7"/>
      <c r="D21" s="4"/>
      <c r="BF21" s="4"/>
      <c r="BG21" s="4"/>
      <c r="BH21" s="4"/>
    </row>
    <row r="22" spans="1:60" ht="15.75" thickBot="1" x14ac:dyDescent="0.3">
      <c r="A22" s="7" t="s">
        <v>559</v>
      </c>
      <c r="D22" s="120">
        <f>IF(D20&lt;&gt;0,D18/D20,"")*100</f>
        <v>10.654101135080721</v>
      </c>
      <c r="E22" s="144">
        <f>IF(E20&lt;&gt;0,E18/E20,"")*100</f>
        <v>25.10164220756695</v>
      </c>
      <c r="F22" s="129">
        <f t="shared" ref="F22:BH22" si="6">IF(F20&lt;&gt;0,F18/F20,"")*100</f>
        <v>28.998061425529741</v>
      </c>
      <c r="G22" s="129">
        <f t="shared" si="6"/>
        <v>-5.3676389921461896</v>
      </c>
      <c r="H22" s="129">
        <f t="shared" si="6"/>
        <v>18.365644224606971</v>
      </c>
      <c r="I22" s="129">
        <f t="shared" si="6"/>
        <v>2.1890493442710442E-3</v>
      </c>
      <c r="J22" s="129">
        <f t="shared" si="6"/>
        <v>19.993360087419742</v>
      </c>
      <c r="K22" s="129">
        <f t="shared" si="6"/>
        <v>6.8834249326838224</v>
      </c>
      <c r="L22" s="129">
        <f t="shared" si="6"/>
        <v>4.0598128846991139</v>
      </c>
      <c r="M22" s="129">
        <f t="shared" si="6"/>
        <v>1.3324573514410587</v>
      </c>
      <c r="N22" s="129" t="e">
        <f t="shared" si="6"/>
        <v>#VALUE!</v>
      </c>
      <c r="O22" s="129">
        <f t="shared" si="6"/>
        <v>-2.4880831589213752</v>
      </c>
      <c r="P22" s="129">
        <f t="shared" si="6"/>
        <v>5.3929429663759745</v>
      </c>
      <c r="Q22" s="129">
        <f t="shared" si="6"/>
        <v>-39.123522493587991</v>
      </c>
      <c r="R22" s="129">
        <f t="shared" si="6"/>
        <v>6.5176456542176506</v>
      </c>
      <c r="S22" s="129">
        <f t="shared" si="6"/>
        <v>7.536027175752305</v>
      </c>
      <c r="T22" s="129">
        <f t="shared" si="6"/>
        <v>9.0991224808362379</v>
      </c>
      <c r="U22" s="129">
        <f t="shared" si="6"/>
        <v>5.2396803077971157</v>
      </c>
      <c r="V22" s="129">
        <f t="shared" si="6"/>
        <v>-0.30677577627973046</v>
      </c>
      <c r="W22" s="129">
        <f t="shared" si="6"/>
        <v>14.944614433636403</v>
      </c>
      <c r="X22" s="129">
        <f t="shared" si="6"/>
        <v>17.801725001207572</v>
      </c>
      <c r="Y22" s="129">
        <f t="shared" si="6"/>
        <v>8.2046222036020424</v>
      </c>
      <c r="Z22" s="129">
        <f t="shared" si="6"/>
        <v>37.964751398159464</v>
      </c>
      <c r="AA22" s="129">
        <f t="shared" si="6"/>
        <v>87.853343017549363</v>
      </c>
      <c r="AB22" s="129">
        <f t="shared" si="6"/>
        <v>-3.2138394841219928</v>
      </c>
      <c r="AC22" s="129">
        <f t="shared" si="6"/>
        <v>-32.487674015264901</v>
      </c>
      <c r="AD22" s="129">
        <f t="shared" si="6"/>
        <v>-17.083624234111038</v>
      </c>
      <c r="AE22" s="129">
        <f t="shared" si="6"/>
        <v>-4.0172033797898301</v>
      </c>
      <c r="AF22" s="129">
        <f t="shared" si="6"/>
        <v>36.767171247791509</v>
      </c>
      <c r="AG22" s="129">
        <f t="shared" si="6"/>
        <v>19.189210648507622</v>
      </c>
      <c r="AH22" s="129">
        <f t="shared" si="6"/>
        <v>15.0373076675549</v>
      </c>
      <c r="AI22" s="129">
        <f t="shared" si="6"/>
        <v>38.333665601395126</v>
      </c>
      <c r="AJ22" s="129">
        <f t="shared" si="6"/>
        <v>-11.456818161667643</v>
      </c>
      <c r="AK22" s="129">
        <f t="shared" si="6"/>
        <v>1.4420799953506909</v>
      </c>
      <c r="AL22" s="129">
        <f t="shared" si="6"/>
        <v>14.147983502317283</v>
      </c>
      <c r="AM22" s="129">
        <f t="shared" si="6"/>
        <v>2.5261587453015304</v>
      </c>
      <c r="AN22" s="129">
        <f t="shared" si="6"/>
        <v>10.146082527862486</v>
      </c>
      <c r="AO22" s="129">
        <f t="shared" si="6"/>
        <v>9.5896444839914476</v>
      </c>
      <c r="AP22" s="129">
        <f t="shared" si="6"/>
        <v>28.574623376074264</v>
      </c>
      <c r="AQ22" s="129">
        <f t="shared" si="6"/>
        <v>15.421670697216872</v>
      </c>
      <c r="AR22" s="129">
        <f t="shared" si="6"/>
        <v>22.706995009798504</v>
      </c>
      <c r="AS22" s="129">
        <f t="shared" si="6"/>
        <v>10.879525846503935</v>
      </c>
      <c r="AT22" s="129">
        <f t="shared" si="6"/>
        <v>2.156118601353481</v>
      </c>
      <c r="AU22" s="129">
        <f t="shared" si="6"/>
        <v>60.179112719543213</v>
      </c>
      <c r="AV22" s="129">
        <f t="shared" si="6"/>
        <v>-14.851375279152748</v>
      </c>
      <c r="AW22" s="129">
        <f t="shared" si="6"/>
        <v>1.8642715363077136</v>
      </c>
      <c r="AX22" s="129">
        <f t="shared" si="6"/>
        <v>0.37329112383579194</v>
      </c>
      <c r="AY22" s="129">
        <f t="shared" si="6"/>
        <v>24.9968135364627</v>
      </c>
      <c r="AZ22" s="129">
        <f t="shared" si="6"/>
        <v>13.805810867707594</v>
      </c>
      <c r="BA22" s="129">
        <f t="shared" si="6"/>
        <v>25.71053376390477</v>
      </c>
      <c r="BB22" s="129">
        <f t="shared" si="6"/>
        <v>21.295298713274121</v>
      </c>
      <c r="BC22" s="129">
        <f t="shared" si="6"/>
        <v>2.9847576711010357</v>
      </c>
      <c r="BD22" s="129">
        <f t="shared" si="6"/>
        <v>16.549327459200917</v>
      </c>
      <c r="BE22" s="129">
        <f t="shared" si="6"/>
        <v>11.157854940252609</v>
      </c>
      <c r="BF22" s="129">
        <f t="shared" si="6"/>
        <v>6.0242219650337097</v>
      </c>
      <c r="BG22" s="129">
        <f t="shared" si="6"/>
        <v>19.450903530474957</v>
      </c>
      <c r="BH22" s="129">
        <f t="shared" si="6"/>
        <v>12.79366440134377</v>
      </c>
    </row>
    <row r="23" spans="1:60" x14ac:dyDescent="0.25">
      <c r="A23" s="123" t="s">
        <v>560</v>
      </c>
      <c r="D23" s="126"/>
      <c r="BF23" s="4"/>
      <c r="BG23" s="4"/>
      <c r="BH23" s="4"/>
    </row>
    <row r="24" spans="1:60" x14ac:dyDescent="0.25">
      <c r="D24" s="4"/>
      <c r="BF24" s="4"/>
      <c r="BG24" s="4"/>
      <c r="BH24" s="4"/>
    </row>
    <row r="25" spans="1:60" hidden="1" x14ac:dyDescent="0.25">
      <c r="A25" s="7" t="s">
        <v>561</v>
      </c>
      <c r="C25" s="65" t="s">
        <v>507</v>
      </c>
      <c r="D25" s="128" t="s">
        <v>508</v>
      </c>
      <c r="BF25" s="4"/>
      <c r="BG25" s="4"/>
      <c r="BH25" s="4"/>
    </row>
    <row r="26" spans="1:60" hidden="1" x14ac:dyDescent="0.25">
      <c r="D26" s="4"/>
      <c r="BF26" s="4"/>
      <c r="BG26" s="4"/>
      <c r="BH26" s="4"/>
    </row>
    <row r="27" spans="1:60" hidden="1" x14ac:dyDescent="0.25">
      <c r="A27" s="111" t="s">
        <v>101</v>
      </c>
      <c r="B27" s="112" t="s">
        <v>231</v>
      </c>
      <c r="C27" s="111">
        <v>34</v>
      </c>
      <c r="D27" s="113">
        <f>'Base de données indicateurs1'!BF21</f>
        <v>7270594.0700000003</v>
      </c>
      <c r="E27" s="4">
        <f>'Base de données indicateurs1'!E21</f>
        <v>25957.09</v>
      </c>
      <c r="F27" s="4">
        <f>'Base de données indicateurs1'!F21</f>
        <v>53622.65</v>
      </c>
      <c r="G27" s="4">
        <f>'Base de données indicateurs1'!G21</f>
        <v>109242.38</v>
      </c>
      <c r="H27" s="4">
        <f>'Base de données indicateurs1'!H21</f>
        <v>79602.070000000007</v>
      </c>
      <c r="I27" s="4">
        <f>'Base de données indicateurs1'!I21</f>
        <v>167746</v>
      </c>
      <c r="J27" s="4">
        <f>'Base de données indicateurs1'!J21</f>
        <v>353755.02</v>
      </c>
      <c r="K27" s="4">
        <f>'Base de données indicateurs1'!K21</f>
        <v>190806.37</v>
      </c>
      <c r="L27" s="4">
        <f>'Base de données indicateurs1'!L21</f>
        <v>1293539.25</v>
      </c>
      <c r="M27" s="4">
        <f>'Base de données indicateurs1'!M21</f>
        <v>62498.61</v>
      </c>
      <c r="N27" s="4">
        <f>'Base de données indicateurs1'!N21</f>
        <v>0</v>
      </c>
      <c r="O27" s="4">
        <f>'Base de données indicateurs1'!O21</f>
        <v>409269.4</v>
      </c>
      <c r="P27" s="4">
        <f>'Base de données indicateurs1'!P21</f>
        <v>49806.81</v>
      </c>
      <c r="Q27" s="4">
        <f>'Base de données indicateurs1'!Q21</f>
        <v>9325.5300000000007</v>
      </c>
      <c r="R27" s="4">
        <f>'Base de données indicateurs1'!R21</f>
        <v>38513.269999999997</v>
      </c>
      <c r="S27" s="4">
        <f>'Base de données indicateurs1'!S21</f>
        <v>62506.13</v>
      </c>
      <c r="T27" s="4">
        <f>'Base de données indicateurs1'!T21</f>
        <v>106712.1</v>
      </c>
      <c r="U27" s="4">
        <f>'Base de données indicateurs1'!U21</f>
        <v>10641</v>
      </c>
      <c r="V27" s="4">
        <f>'Base de données indicateurs1'!V21</f>
        <v>64002.95</v>
      </c>
      <c r="W27" s="4">
        <f>'Base de données indicateurs1'!W21</f>
        <v>206751.8</v>
      </c>
      <c r="X27" s="4">
        <f>'Base de données indicateurs1'!X21</f>
        <v>17824</v>
      </c>
      <c r="Y27" s="4">
        <f>'Base de données indicateurs1'!Y21</f>
        <v>161629.54999999999</v>
      </c>
      <c r="Z27" s="4">
        <f>'Base de données indicateurs1'!Z21</f>
        <v>49245.58</v>
      </c>
      <c r="AA27" s="4">
        <f>'Base de données indicateurs1'!AA21</f>
        <v>4961</v>
      </c>
      <c r="AB27" s="4">
        <f>'Base de données indicateurs1'!AB21</f>
        <v>14428.89</v>
      </c>
      <c r="AC27" s="4">
        <f>'Base de données indicateurs1'!AC21</f>
        <v>36916.46</v>
      </c>
      <c r="AD27" s="4">
        <f>'Base de données indicateurs1'!AD21</f>
        <v>126012.01</v>
      </c>
      <c r="AE27" s="4">
        <f>'Base de données indicateurs1'!AE21</f>
        <v>38360.71</v>
      </c>
      <c r="AF27" s="4">
        <f>'Base de données indicateurs1'!AF21</f>
        <v>53662.75</v>
      </c>
      <c r="AG27" s="4">
        <f>'Base de données indicateurs1'!AG21</f>
        <v>135089.70000000001</v>
      </c>
      <c r="AH27" s="4">
        <f>'Base de données indicateurs1'!AH21</f>
        <v>309966</v>
      </c>
      <c r="AI27" s="4">
        <f>'Base de données indicateurs1'!AI21</f>
        <v>20703</v>
      </c>
      <c r="AJ27" s="4">
        <f>'Base de données indicateurs1'!AJ21</f>
        <v>42883.78</v>
      </c>
      <c r="AK27" s="4">
        <f>'Base de données indicateurs1'!AK21</f>
        <v>202458.52</v>
      </c>
      <c r="AL27" s="4">
        <f>'Base de données indicateurs1'!AL21</f>
        <v>35284</v>
      </c>
      <c r="AM27" s="4">
        <f>'Base de données indicateurs1'!AM21</f>
        <v>163768.79999999999</v>
      </c>
      <c r="AN27" s="4">
        <f>'Base de données indicateurs1'!AN21</f>
        <v>28646.12</v>
      </c>
      <c r="AO27" s="4">
        <f>'Base de données indicateurs1'!AO21</f>
        <v>251870.98</v>
      </c>
      <c r="AP27" s="4">
        <f>'Base de données indicateurs1'!AP21</f>
        <v>59393.55</v>
      </c>
      <c r="AQ27" s="4">
        <f>'Base de données indicateurs1'!AQ21</f>
        <v>47702</v>
      </c>
      <c r="AR27" s="4">
        <f>'Base de données indicateurs1'!AR21</f>
        <v>253950.22</v>
      </c>
      <c r="AS27" s="4">
        <f>'Base de données indicateurs1'!AS21</f>
        <v>105100.13</v>
      </c>
      <c r="AT27" s="4">
        <f>'Base de données indicateurs1'!AT21</f>
        <v>150456.45000000001</v>
      </c>
      <c r="AU27" s="4">
        <f>'Base de données indicateurs1'!AU21</f>
        <v>23204.25</v>
      </c>
      <c r="AV27" s="4">
        <f>'Base de données indicateurs1'!AV21</f>
        <v>205298.78</v>
      </c>
      <c r="AW27" s="4">
        <f>'Base de données indicateurs1'!AW21</f>
        <v>48284.98</v>
      </c>
      <c r="AX27" s="4">
        <f>'Base de données indicateurs1'!AX21</f>
        <v>12648.8</v>
      </c>
      <c r="AY27" s="4">
        <f>'Base de données indicateurs1'!AY21</f>
        <v>16514.060000000001</v>
      </c>
      <c r="AZ27" s="4">
        <f>'Base de données indicateurs1'!AZ21</f>
        <v>249349.03</v>
      </c>
      <c r="BA27" s="4">
        <f>'Base de données indicateurs1'!BA21</f>
        <v>12565.11</v>
      </c>
      <c r="BB27" s="4">
        <f>'Base de données indicateurs1'!BB21</f>
        <v>114102.89</v>
      </c>
      <c r="BC27" s="4">
        <f>'Base de données indicateurs1'!BC21</f>
        <v>450.2</v>
      </c>
      <c r="BD27" s="4">
        <f>'Base de données indicateurs1'!BD21</f>
        <v>962411.89</v>
      </c>
      <c r="BE27" s="4">
        <f>'Base de données indicateurs1'!BE21</f>
        <v>21151.45</v>
      </c>
      <c r="BF27" s="4">
        <f t="shared" si="0"/>
        <v>3294298.4299999997</v>
      </c>
      <c r="BG27" s="4">
        <f t="shared" si="1"/>
        <v>1011683.4300000002</v>
      </c>
      <c r="BH27" s="4">
        <f t="shared" si="2"/>
        <v>2964612.21</v>
      </c>
    </row>
    <row r="28" spans="1:60" hidden="1" x14ac:dyDescent="0.25">
      <c r="A28" s="114" t="s">
        <v>288</v>
      </c>
      <c r="B28" s="115" t="s">
        <v>232</v>
      </c>
      <c r="C28" s="114">
        <v>440</v>
      </c>
      <c r="D28" s="116">
        <f>'Base de données indicateurs1'!BF41</f>
        <v>2762183.310000001</v>
      </c>
      <c r="E28" s="4">
        <f>'Base de données indicateurs1'!E41</f>
        <v>23418.3</v>
      </c>
      <c r="F28" s="4">
        <f>'Base de données indicateurs1'!F41</f>
        <v>14462.33</v>
      </c>
      <c r="G28" s="4">
        <f>'Base de données indicateurs1'!G41</f>
        <v>8419.7000000000007</v>
      </c>
      <c r="H28" s="4">
        <f>'Base de données indicateurs1'!H41</f>
        <v>8186.86</v>
      </c>
      <c r="I28" s="4">
        <f>'Base de données indicateurs1'!I41</f>
        <v>153171</v>
      </c>
      <c r="J28" s="4">
        <f>'Base de données indicateurs1'!J41</f>
        <v>129767.64</v>
      </c>
      <c r="K28" s="4">
        <f>'Base de données indicateurs1'!K41</f>
        <v>41256.25</v>
      </c>
      <c r="L28" s="4">
        <f>'Base de données indicateurs1'!L41</f>
        <v>889346.59</v>
      </c>
      <c r="M28" s="4">
        <f>'Base de données indicateurs1'!M41</f>
        <v>40171.1</v>
      </c>
      <c r="N28" s="4">
        <f>'Base de données indicateurs1'!N41</f>
        <v>0</v>
      </c>
      <c r="O28" s="4">
        <f>'Base de données indicateurs1'!O41</f>
        <v>135941.74</v>
      </c>
      <c r="P28" s="4">
        <f>'Base de données indicateurs1'!P41</f>
        <v>9076.1</v>
      </c>
      <c r="Q28" s="4">
        <f>'Base de données indicateurs1'!Q41</f>
        <v>4220.45</v>
      </c>
      <c r="R28" s="4">
        <f>'Base de données indicateurs1'!R41</f>
        <v>158.27000000000001</v>
      </c>
      <c r="S28" s="4">
        <f>'Base de données indicateurs1'!S41</f>
        <v>6042.65</v>
      </c>
      <c r="T28" s="4">
        <f>'Base de données indicateurs1'!T41</f>
        <v>18851.05</v>
      </c>
      <c r="U28" s="4">
        <f>'Base de données indicateurs1'!U41</f>
        <v>6215.75</v>
      </c>
      <c r="V28" s="4">
        <f>'Base de données indicateurs1'!V41</f>
        <v>10386.93</v>
      </c>
      <c r="W28" s="4">
        <f>'Base de données indicateurs1'!W41</f>
        <v>79792.3</v>
      </c>
      <c r="X28" s="4">
        <f>'Base de données indicateurs1'!X41</f>
        <v>3271</v>
      </c>
      <c r="Y28" s="4">
        <f>'Base de données indicateurs1'!Y41</f>
        <v>41377.25</v>
      </c>
      <c r="Z28" s="4">
        <f>'Base de données indicateurs1'!Z41</f>
        <v>36248.74</v>
      </c>
      <c r="AA28" s="4">
        <f>'Base de données indicateurs1'!AA41</f>
        <v>562</v>
      </c>
      <c r="AB28" s="4">
        <f>'Base de données indicateurs1'!AB41</f>
        <v>2678</v>
      </c>
      <c r="AC28" s="4">
        <f>'Base de données indicateurs1'!AC41</f>
        <v>8518.5499999999993</v>
      </c>
      <c r="AD28" s="4">
        <f>'Base de données indicateurs1'!AD41</f>
        <v>115681.05</v>
      </c>
      <c r="AE28" s="4">
        <f>'Base de données indicateurs1'!AE41</f>
        <v>10361.08</v>
      </c>
      <c r="AF28" s="4">
        <f>'Base de données indicateurs1'!AF41</f>
        <v>296.7</v>
      </c>
      <c r="AG28" s="4">
        <f>'Base de données indicateurs1'!AG41</f>
        <v>29889.65</v>
      </c>
      <c r="AH28" s="4">
        <f>'Base de données indicateurs1'!AH41</f>
        <v>41227.97</v>
      </c>
      <c r="AI28" s="4">
        <f>'Base de données indicateurs1'!AI41</f>
        <v>12342.43</v>
      </c>
      <c r="AJ28" s="4">
        <f>'Base de données indicateurs1'!AJ41</f>
        <v>4175.1000000000004</v>
      </c>
      <c r="AK28" s="4">
        <f>'Base de données indicateurs1'!AK41</f>
        <v>105842.76</v>
      </c>
      <c r="AL28" s="4">
        <f>'Base de données indicateurs1'!AL41</f>
        <v>26934</v>
      </c>
      <c r="AM28" s="4">
        <f>'Base de données indicateurs1'!AM41</f>
        <v>42752.800000000003</v>
      </c>
      <c r="AN28" s="4">
        <f>'Base de données indicateurs1'!AN41</f>
        <v>6870.04</v>
      </c>
      <c r="AO28" s="4">
        <f>'Base de données indicateurs1'!AO41</f>
        <v>28354.12</v>
      </c>
      <c r="AP28" s="4">
        <f>'Base de données indicateurs1'!AP41</f>
        <v>25847.45</v>
      </c>
      <c r="AQ28" s="4">
        <f>'Base de données indicateurs1'!AQ41</f>
        <v>16980.400000000001</v>
      </c>
      <c r="AR28" s="4">
        <f>'Base de données indicateurs1'!AR41</f>
        <v>31166.18</v>
      </c>
      <c r="AS28" s="4">
        <f>'Base de données indicateurs1'!AS41</f>
        <v>43080.91</v>
      </c>
      <c r="AT28" s="4">
        <f>'Base de données indicateurs1'!AT41</f>
        <v>66001.039999999994</v>
      </c>
      <c r="AU28" s="4">
        <f>'Base de données indicateurs1'!AU41</f>
        <v>4916.3500000000004</v>
      </c>
      <c r="AV28" s="4">
        <f>'Base de données indicateurs1'!AV41</f>
        <v>51808.72</v>
      </c>
      <c r="AW28" s="4">
        <f>'Base de données indicateurs1'!AW41</f>
        <v>15471.29</v>
      </c>
      <c r="AX28" s="4">
        <f>'Base de données indicateurs1'!AX41</f>
        <v>3549.64</v>
      </c>
      <c r="AY28" s="4">
        <f>'Base de données indicateurs1'!AY41</f>
        <v>8404.1</v>
      </c>
      <c r="AZ28" s="4">
        <f>'Base de données indicateurs1'!AZ41</f>
        <v>52198.84</v>
      </c>
      <c r="BA28" s="4">
        <f>'Base de données indicateurs1'!BA41</f>
        <v>12193.98</v>
      </c>
      <c r="BB28" s="4">
        <f>'Base de données indicateurs1'!BB41</f>
        <v>38820</v>
      </c>
      <c r="BC28" s="4">
        <f>'Base de données indicateurs1'!BC41</f>
        <v>3699.85</v>
      </c>
      <c r="BD28" s="4">
        <f>'Base de données indicateurs1'!BD41</f>
        <v>268547.32</v>
      </c>
      <c r="BE28" s="4">
        <f>'Base de données indicateurs1'!BE41</f>
        <v>23228.99</v>
      </c>
      <c r="BF28" s="4">
        <f t="shared" si="0"/>
        <v>1578885.01</v>
      </c>
      <c r="BG28" s="4">
        <f t="shared" si="1"/>
        <v>306629.51999999996</v>
      </c>
      <c r="BH28" s="4">
        <f t="shared" si="2"/>
        <v>876668.78</v>
      </c>
    </row>
    <row r="29" spans="1:60" hidden="1" x14ac:dyDescent="0.25">
      <c r="A29" s="114" t="s">
        <v>562</v>
      </c>
      <c r="B29" s="115" t="s">
        <v>232</v>
      </c>
      <c r="C29" s="114">
        <v>441</v>
      </c>
      <c r="D29" s="116">
        <f>'Base de données indicateurs1'!BF42</f>
        <v>443582.25</v>
      </c>
      <c r="E29" s="4">
        <f>'Base de données indicateurs1'!E42</f>
        <v>0</v>
      </c>
      <c r="F29" s="4">
        <f>'Base de données indicateurs1'!F42</f>
        <v>0</v>
      </c>
      <c r="G29" s="4">
        <f>'Base de données indicateurs1'!G42</f>
        <v>0</v>
      </c>
      <c r="H29" s="4">
        <f>'Base de données indicateurs1'!H42</f>
        <v>0</v>
      </c>
      <c r="I29" s="4">
        <f>'Base de données indicateurs1'!I42</f>
        <v>0</v>
      </c>
      <c r="J29" s="4">
        <f>'Base de données indicateurs1'!J42</f>
        <v>0</v>
      </c>
      <c r="K29" s="4">
        <f>'Base de données indicateurs1'!K42</f>
        <v>0</v>
      </c>
      <c r="L29" s="4">
        <f>'Base de données indicateurs1'!L42</f>
        <v>0</v>
      </c>
      <c r="M29" s="4">
        <f>'Base de données indicateurs1'!M42</f>
        <v>0</v>
      </c>
      <c r="N29" s="4">
        <f>'Base de données indicateurs1'!N42</f>
        <v>0</v>
      </c>
      <c r="O29" s="4">
        <f>'Base de données indicateurs1'!O42</f>
        <v>5580</v>
      </c>
      <c r="P29" s="4">
        <f>'Base de données indicateurs1'!P42</f>
        <v>0</v>
      </c>
      <c r="Q29" s="4">
        <f>'Base de données indicateurs1'!Q42</f>
        <v>0</v>
      </c>
      <c r="R29" s="4">
        <f>'Base de données indicateurs1'!R42</f>
        <v>0</v>
      </c>
      <c r="S29" s="4">
        <f>'Base de données indicateurs1'!S42</f>
        <v>0</v>
      </c>
      <c r="T29" s="4">
        <f>'Base de données indicateurs1'!T42</f>
        <v>0</v>
      </c>
      <c r="U29" s="4">
        <f>'Base de données indicateurs1'!U42</f>
        <v>0</v>
      </c>
      <c r="V29" s="4">
        <f>'Base de données indicateurs1'!V42</f>
        <v>0</v>
      </c>
      <c r="W29" s="4">
        <f>'Base de données indicateurs1'!W42</f>
        <v>86244.2</v>
      </c>
      <c r="X29" s="4">
        <f>'Base de données indicateurs1'!X42</f>
        <v>0</v>
      </c>
      <c r="Y29" s="4">
        <f>'Base de données indicateurs1'!Y42</f>
        <v>0</v>
      </c>
      <c r="Z29" s="4">
        <f>'Base de données indicateurs1'!Z42</f>
        <v>0</v>
      </c>
      <c r="AA29" s="4">
        <f>'Base de données indicateurs1'!AA42</f>
        <v>0</v>
      </c>
      <c r="AB29" s="4">
        <f>'Base de données indicateurs1'!AB42</f>
        <v>740</v>
      </c>
      <c r="AC29" s="4">
        <f>'Base de données indicateurs1'!AC42</f>
        <v>0</v>
      </c>
      <c r="AD29" s="4">
        <f>'Base de données indicateurs1'!AD42</f>
        <v>0</v>
      </c>
      <c r="AE29" s="4">
        <f>'Base de données indicateurs1'!AE42</f>
        <v>46655</v>
      </c>
      <c r="AF29" s="4">
        <f>'Base de données indicateurs1'!AF42</f>
        <v>0</v>
      </c>
      <c r="AG29" s="4">
        <f>'Base de données indicateurs1'!AG42</f>
        <v>3210</v>
      </c>
      <c r="AH29" s="4">
        <f>'Base de données indicateurs1'!AH42</f>
        <v>152600.54999999999</v>
      </c>
      <c r="AI29" s="4">
        <f>'Base de données indicateurs1'!AI42</f>
        <v>0</v>
      </c>
      <c r="AJ29" s="4">
        <f>'Base de données indicateurs1'!AJ42</f>
        <v>0</v>
      </c>
      <c r="AK29" s="4">
        <f>'Base de données indicateurs1'!AK42</f>
        <v>0</v>
      </c>
      <c r="AL29" s="4">
        <f>'Base de données indicateurs1'!AL42</f>
        <v>0</v>
      </c>
      <c r="AM29" s="4">
        <f>'Base de données indicateurs1'!AM42</f>
        <v>1400</v>
      </c>
      <c r="AN29" s="4">
        <f>'Base de données indicateurs1'!AN42</f>
        <v>0</v>
      </c>
      <c r="AO29" s="4">
        <f>'Base de données indicateurs1'!AO42</f>
        <v>75390</v>
      </c>
      <c r="AP29" s="4">
        <f>'Base de données indicateurs1'!AP42</f>
        <v>0</v>
      </c>
      <c r="AQ29" s="4">
        <f>'Base de données indicateurs1'!AQ42</f>
        <v>0</v>
      </c>
      <c r="AR29" s="4">
        <f>'Base de données indicateurs1'!AR42</f>
        <v>43060</v>
      </c>
      <c r="AS29" s="4">
        <f>'Base de données indicateurs1'!AS42</f>
        <v>0</v>
      </c>
      <c r="AT29" s="4">
        <f>'Base de données indicateurs1'!AT42</f>
        <v>0</v>
      </c>
      <c r="AU29" s="4">
        <f>'Base de données indicateurs1'!AU42</f>
        <v>0</v>
      </c>
      <c r="AV29" s="4">
        <f>'Base de données indicateurs1'!AV42</f>
        <v>0</v>
      </c>
      <c r="AW29" s="4">
        <f>'Base de données indicateurs1'!AW42</f>
        <v>0</v>
      </c>
      <c r="AX29" s="4">
        <f>'Base de données indicateurs1'!AX42</f>
        <v>0</v>
      </c>
      <c r="AY29" s="4">
        <f>'Base de données indicateurs1'!AY42</f>
        <v>4030</v>
      </c>
      <c r="AZ29" s="4">
        <f>'Base de données indicateurs1'!AZ42</f>
        <v>0</v>
      </c>
      <c r="BA29" s="4">
        <f>'Base de données indicateurs1'!BA42</f>
        <v>0</v>
      </c>
      <c r="BB29" s="4">
        <f>'Base de données indicateurs1'!BB42</f>
        <v>24672.5</v>
      </c>
      <c r="BC29" s="4">
        <f>'Base de données indicateurs1'!BC42</f>
        <v>0</v>
      </c>
      <c r="BD29" s="4">
        <f>'Base de données indicateurs1'!BD42</f>
        <v>0</v>
      </c>
      <c r="BE29" s="4">
        <f>'Base de données indicateurs1'!BE42</f>
        <v>0</v>
      </c>
      <c r="BF29" s="4">
        <f t="shared" si="0"/>
        <v>91824.2</v>
      </c>
      <c r="BG29" s="4">
        <f t="shared" si="1"/>
        <v>203205.55</v>
      </c>
      <c r="BH29" s="4">
        <f t="shared" si="2"/>
        <v>148552.5</v>
      </c>
    </row>
    <row r="30" spans="1:60" hidden="1" x14ac:dyDescent="0.25">
      <c r="A30" s="114" t="s">
        <v>563</v>
      </c>
      <c r="B30" s="115" t="s">
        <v>232</v>
      </c>
      <c r="C30" s="114">
        <v>442</v>
      </c>
      <c r="D30" s="116">
        <f>'Base de données indicateurs1'!BF43</f>
        <v>121754.92</v>
      </c>
      <c r="E30" s="4">
        <f>'Base de données indicateurs1'!E43</f>
        <v>60.1</v>
      </c>
      <c r="F30" s="4">
        <f>'Base de données indicateurs1'!F43</f>
        <v>0</v>
      </c>
      <c r="G30" s="4">
        <f>'Base de données indicateurs1'!G43</f>
        <v>0</v>
      </c>
      <c r="H30" s="4">
        <f>'Base de données indicateurs1'!H43</f>
        <v>0</v>
      </c>
      <c r="I30" s="4">
        <f>'Base de données indicateurs1'!I43</f>
        <v>6026</v>
      </c>
      <c r="J30" s="4">
        <f>'Base de données indicateurs1'!J43</f>
        <v>37</v>
      </c>
      <c r="K30" s="4">
        <f>'Base de données indicateurs1'!K43</f>
        <v>0</v>
      </c>
      <c r="L30" s="4">
        <f>'Base de données indicateurs1'!L43</f>
        <v>56657.5</v>
      </c>
      <c r="M30" s="4">
        <f>'Base de données indicateurs1'!M43</f>
        <v>0</v>
      </c>
      <c r="N30" s="4">
        <f>'Base de données indicateurs1'!N43</f>
        <v>0</v>
      </c>
      <c r="O30" s="4">
        <f>'Base de données indicateurs1'!O43</f>
        <v>3677.5</v>
      </c>
      <c r="P30" s="4">
        <f>'Base de données indicateurs1'!P43</f>
        <v>0</v>
      </c>
      <c r="Q30" s="4">
        <f>'Base de données indicateurs1'!Q43</f>
        <v>34.67</v>
      </c>
      <c r="R30" s="4">
        <f>'Base de données indicateurs1'!R43</f>
        <v>0</v>
      </c>
      <c r="S30" s="4">
        <f>'Base de données indicateurs1'!S43</f>
        <v>0</v>
      </c>
      <c r="T30" s="4">
        <f>'Base de données indicateurs1'!T43</f>
        <v>325</v>
      </c>
      <c r="U30" s="4">
        <f>'Base de données indicateurs1'!U43</f>
        <v>0</v>
      </c>
      <c r="V30" s="4">
        <f>'Base de données indicateurs1'!V43</f>
        <v>0</v>
      </c>
      <c r="W30" s="4">
        <f>'Base de données indicateurs1'!W43</f>
        <v>219.42</v>
      </c>
      <c r="X30" s="4">
        <f>'Base de données indicateurs1'!X43</f>
        <v>5</v>
      </c>
      <c r="Y30" s="4">
        <f>'Base de données indicateurs1'!Y43</f>
        <v>0</v>
      </c>
      <c r="Z30" s="4">
        <f>'Base de données indicateurs1'!Z43</f>
        <v>0</v>
      </c>
      <c r="AA30" s="4">
        <f>'Base de données indicateurs1'!AA43</f>
        <v>0</v>
      </c>
      <c r="AB30" s="4">
        <f>'Base de données indicateurs1'!AB43</f>
        <v>0</v>
      </c>
      <c r="AC30" s="4">
        <f>'Base de données indicateurs1'!AC43</f>
        <v>880</v>
      </c>
      <c r="AD30" s="4">
        <f>'Base de données indicateurs1'!AD43</f>
        <v>0</v>
      </c>
      <c r="AE30" s="4">
        <f>'Base de données indicateurs1'!AE43</f>
        <v>0</v>
      </c>
      <c r="AF30" s="4">
        <f>'Base de données indicateurs1'!AF43</f>
        <v>11004.9</v>
      </c>
      <c r="AG30" s="4">
        <f>'Base de données indicateurs1'!AG43</f>
        <v>7415</v>
      </c>
      <c r="AH30" s="4">
        <f>'Base de données indicateurs1'!AH43</f>
        <v>0</v>
      </c>
      <c r="AI30" s="4">
        <f>'Base de données indicateurs1'!AI43</f>
        <v>0</v>
      </c>
      <c r="AJ30" s="4">
        <f>'Base de données indicateurs1'!AJ43</f>
        <v>0</v>
      </c>
      <c r="AK30" s="4">
        <f>'Base de données indicateurs1'!AK43</f>
        <v>0</v>
      </c>
      <c r="AL30" s="4">
        <f>'Base de données indicateurs1'!AL43</f>
        <v>1618</v>
      </c>
      <c r="AM30" s="4">
        <f>'Base de données indicateurs1'!AM43</f>
        <v>0</v>
      </c>
      <c r="AN30" s="4">
        <f>'Base de données indicateurs1'!AN43</f>
        <v>0</v>
      </c>
      <c r="AO30" s="4">
        <f>'Base de données indicateurs1'!AO43</f>
        <v>0</v>
      </c>
      <c r="AP30" s="4">
        <f>'Base de données indicateurs1'!AP43</f>
        <v>20</v>
      </c>
      <c r="AQ30" s="4">
        <f>'Base de données indicateurs1'!AQ43</f>
        <v>0</v>
      </c>
      <c r="AR30" s="4">
        <f>'Base de données indicateurs1'!AR43</f>
        <v>6957</v>
      </c>
      <c r="AS30" s="4">
        <f>'Base de données indicateurs1'!AS43</f>
        <v>0</v>
      </c>
      <c r="AT30" s="4">
        <f>'Base de données indicateurs1'!AT43</f>
        <v>380</v>
      </c>
      <c r="AU30" s="4">
        <f>'Base de données indicateurs1'!AU43</f>
        <v>0</v>
      </c>
      <c r="AV30" s="4">
        <f>'Base de données indicateurs1'!AV43</f>
        <v>1657.5</v>
      </c>
      <c r="AW30" s="4">
        <f>'Base de données indicateurs1'!AW43</f>
        <v>1926.33</v>
      </c>
      <c r="AX30" s="4">
        <f>'Base de données indicateurs1'!AX43</f>
        <v>0</v>
      </c>
      <c r="AY30" s="4">
        <f>'Base de données indicateurs1'!AY43</f>
        <v>0</v>
      </c>
      <c r="AZ30" s="4">
        <f>'Base de données indicateurs1'!AZ43</f>
        <v>0</v>
      </c>
      <c r="BA30" s="4">
        <f>'Base de données indicateurs1'!BA43</f>
        <v>0</v>
      </c>
      <c r="BB30" s="4">
        <f>'Base de données indicateurs1'!BB43</f>
        <v>302.25</v>
      </c>
      <c r="BC30" s="4">
        <f>'Base de données indicateurs1'!BC43</f>
        <v>0</v>
      </c>
      <c r="BD30" s="4">
        <f>'Base de données indicateurs1'!BD43</f>
        <v>22531.75</v>
      </c>
      <c r="BE30" s="4">
        <f>'Base de données indicateurs1'!BE43</f>
        <v>20</v>
      </c>
      <c r="BF30" s="4">
        <f t="shared" si="0"/>
        <v>67037.19</v>
      </c>
      <c r="BG30" s="4">
        <f t="shared" si="1"/>
        <v>19304.900000000001</v>
      </c>
      <c r="BH30" s="4">
        <f t="shared" si="2"/>
        <v>35412.83</v>
      </c>
    </row>
    <row r="31" spans="1:60" hidden="1" x14ac:dyDescent="0.25">
      <c r="A31" s="114" t="s">
        <v>564</v>
      </c>
      <c r="B31" s="115" t="s">
        <v>232</v>
      </c>
      <c r="C31" s="114">
        <v>443</v>
      </c>
      <c r="D31" s="116">
        <f>'Base de données indicateurs1'!BF44</f>
        <v>3879459.8200000003</v>
      </c>
      <c r="E31" s="4">
        <f>'Base de données indicateurs1'!E44</f>
        <v>22991.5</v>
      </c>
      <c r="F31" s="4">
        <f>'Base de données indicateurs1'!F44</f>
        <v>19700</v>
      </c>
      <c r="G31" s="4">
        <f>'Base de données indicateurs1'!G44</f>
        <v>106274.55</v>
      </c>
      <c r="H31" s="4">
        <f>'Base de données indicateurs1'!H44</f>
        <v>75065</v>
      </c>
      <c r="I31" s="4">
        <f>'Base de données indicateurs1'!I44</f>
        <v>385439</v>
      </c>
      <c r="J31" s="4">
        <f>'Base de données indicateurs1'!J44</f>
        <v>130480</v>
      </c>
      <c r="K31" s="4">
        <f>'Base de données indicateurs1'!K44</f>
        <v>130147</v>
      </c>
      <c r="L31" s="4">
        <f>'Base de données indicateurs1'!L44</f>
        <v>515299.8</v>
      </c>
      <c r="M31" s="4">
        <f>'Base de données indicateurs1'!M44</f>
        <v>20756.900000000001</v>
      </c>
      <c r="N31" s="4">
        <f>'Base de données indicateurs1'!N44</f>
        <v>0</v>
      </c>
      <c r="O31" s="4">
        <f>'Base de données indicateurs1'!O44</f>
        <v>128634.95</v>
      </c>
      <c r="P31" s="4">
        <f>'Base de données indicateurs1'!P44</f>
        <v>27510</v>
      </c>
      <c r="Q31" s="4">
        <f>'Base de données indicateurs1'!Q44</f>
        <v>10140</v>
      </c>
      <c r="R31" s="4">
        <f>'Base de données indicateurs1'!R44</f>
        <v>28680</v>
      </c>
      <c r="S31" s="4">
        <f>'Base de données indicateurs1'!S44</f>
        <v>11400</v>
      </c>
      <c r="T31" s="4">
        <f>'Base de données indicateurs1'!T44</f>
        <v>55367</v>
      </c>
      <c r="U31" s="4">
        <f>'Base de données indicateurs1'!U44</f>
        <v>0</v>
      </c>
      <c r="V31" s="4">
        <f>'Base de données indicateurs1'!V44</f>
        <v>23605</v>
      </c>
      <c r="W31" s="4">
        <f>'Base de données indicateurs1'!W44</f>
        <v>126933.5</v>
      </c>
      <c r="X31" s="4">
        <f>'Base de données indicateurs1'!X44</f>
        <v>14330</v>
      </c>
      <c r="Y31" s="4">
        <f>'Base de données indicateurs1'!Y44</f>
        <v>42715</v>
      </c>
      <c r="Z31" s="4">
        <f>'Base de données indicateurs1'!Z44</f>
        <v>9605</v>
      </c>
      <c r="AA31" s="4">
        <f>'Base de données indicateurs1'!AA44</f>
        <v>13934</v>
      </c>
      <c r="AB31" s="4">
        <f>'Base de données indicateurs1'!AB44</f>
        <v>23780</v>
      </c>
      <c r="AC31" s="4">
        <f>'Base de données indicateurs1'!AC44</f>
        <v>12404.1</v>
      </c>
      <c r="AD31" s="4">
        <f>'Base de données indicateurs1'!AD44</f>
        <v>80000.5</v>
      </c>
      <c r="AE31" s="4">
        <f>'Base de données indicateurs1'!AE44</f>
        <v>2110</v>
      </c>
      <c r="AF31" s="4">
        <f>'Base de données indicateurs1'!AF44</f>
        <v>87195</v>
      </c>
      <c r="AG31" s="4">
        <f>'Base de données indicateurs1'!AG44</f>
        <v>93783.45</v>
      </c>
      <c r="AH31" s="4">
        <f>'Base de données indicateurs1'!AH44</f>
        <v>46144</v>
      </c>
      <c r="AI31" s="4">
        <f>'Base de données indicateurs1'!AI44</f>
        <v>0</v>
      </c>
      <c r="AJ31" s="4">
        <f>'Base de données indicateurs1'!AJ44</f>
        <v>41705</v>
      </c>
      <c r="AK31" s="4">
        <f>'Base de données indicateurs1'!AK44</f>
        <v>0</v>
      </c>
      <c r="AL31" s="4">
        <f>'Base de données indicateurs1'!AL44</f>
        <v>124060</v>
      </c>
      <c r="AM31" s="4">
        <f>'Base de données indicateurs1'!AM44</f>
        <v>75767</v>
      </c>
      <c r="AN31" s="4">
        <f>'Base de données indicateurs1'!AN44</f>
        <v>10735.7</v>
      </c>
      <c r="AO31" s="4">
        <f>'Base de données indicateurs1'!AO44</f>
        <v>204430.2</v>
      </c>
      <c r="AP31" s="4">
        <f>'Base de données indicateurs1'!AP44</f>
        <v>25952.2</v>
      </c>
      <c r="AQ31" s="4">
        <f>'Base de données indicateurs1'!AQ44</f>
        <v>4193.55</v>
      </c>
      <c r="AR31" s="4">
        <f>'Base de données indicateurs1'!AR44</f>
        <v>437887.87</v>
      </c>
      <c r="AS31" s="4">
        <f>'Base de données indicateurs1'!AS44</f>
        <v>10542.4</v>
      </c>
      <c r="AT31" s="4">
        <f>'Base de données indicateurs1'!AT44</f>
        <v>82790</v>
      </c>
      <c r="AU31" s="4">
        <f>'Base de données indicateurs1'!AU44</f>
        <v>25640</v>
      </c>
      <c r="AV31" s="4">
        <f>'Base de données indicateurs1'!AV44</f>
        <v>0</v>
      </c>
      <c r="AW31" s="4">
        <f>'Base de données indicateurs1'!AW44</f>
        <v>11017.35</v>
      </c>
      <c r="AX31" s="4">
        <f>'Base de données indicateurs1'!AX44</f>
        <v>13505.9</v>
      </c>
      <c r="AY31" s="4">
        <f>'Base de données indicateurs1'!AY44</f>
        <v>39303.699999999997</v>
      </c>
      <c r="AZ31" s="4">
        <f>'Base de données indicateurs1'!AZ44</f>
        <v>66998.3</v>
      </c>
      <c r="BA31" s="4">
        <f>'Base de données indicateurs1'!BA44</f>
        <v>32771</v>
      </c>
      <c r="BB31" s="4">
        <f>'Base de données indicateurs1'!BB44</f>
        <v>113307.5</v>
      </c>
      <c r="BC31" s="4">
        <f>'Base de données indicateurs1'!BC44</f>
        <v>3000</v>
      </c>
      <c r="BD31" s="4">
        <f>'Base de données indicateurs1'!BD44</f>
        <v>261552.3</v>
      </c>
      <c r="BE31" s="4">
        <f>'Base de données indicateurs1'!BE44</f>
        <v>49874.6</v>
      </c>
      <c r="BF31" s="4">
        <f t="shared" si="0"/>
        <v>1818424.2</v>
      </c>
      <c r="BG31" s="4">
        <f t="shared" si="1"/>
        <v>467706.05</v>
      </c>
      <c r="BH31" s="4">
        <f t="shared" si="2"/>
        <v>1593329.5700000003</v>
      </c>
    </row>
    <row r="32" spans="1:60" hidden="1" x14ac:dyDescent="0.25">
      <c r="A32" s="114" t="s">
        <v>565</v>
      </c>
      <c r="B32" s="115" t="s">
        <v>232</v>
      </c>
      <c r="C32" s="114">
        <v>444</v>
      </c>
      <c r="D32" s="116">
        <f>'Base de données indicateurs1'!BF45</f>
        <v>1149980.3999999999</v>
      </c>
      <c r="E32" s="4">
        <f>'Base de données indicateurs1'!E45</f>
        <v>0</v>
      </c>
      <c r="F32" s="4">
        <f>'Base de données indicateurs1'!F45</f>
        <v>0</v>
      </c>
      <c r="G32" s="4">
        <f>'Base de données indicateurs1'!G45</f>
        <v>0</v>
      </c>
      <c r="H32" s="4">
        <f>'Base de données indicateurs1'!H45</f>
        <v>0</v>
      </c>
      <c r="I32" s="4">
        <f>'Base de données indicateurs1'!I45</f>
        <v>61160</v>
      </c>
      <c r="J32" s="4">
        <f>'Base de données indicateurs1'!J45</f>
        <v>0</v>
      </c>
      <c r="K32" s="4">
        <f>'Base de données indicateurs1'!K45</f>
        <v>0</v>
      </c>
      <c r="L32" s="4">
        <f>'Base de données indicateurs1'!L45</f>
        <v>0</v>
      </c>
      <c r="M32" s="4">
        <f>'Base de données indicateurs1'!M45</f>
        <v>140</v>
      </c>
      <c r="N32" s="4">
        <f>'Base de données indicateurs1'!N45</f>
        <v>0</v>
      </c>
      <c r="O32" s="4">
        <f>'Base de données indicateurs1'!O45</f>
        <v>22240</v>
      </c>
      <c r="P32" s="4">
        <f>'Base de données indicateurs1'!P45</f>
        <v>0</v>
      </c>
      <c r="Q32" s="4">
        <f>'Base de données indicateurs1'!Q45</f>
        <v>0</v>
      </c>
      <c r="R32" s="4">
        <f>'Base de données indicateurs1'!R45</f>
        <v>0</v>
      </c>
      <c r="S32" s="4">
        <f>'Base de données indicateurs1'!S45</f>
        <v>0</v>
      </c>
      <c r="T32" s="4">
        <f>'Base de données indicateurs1'!T45</f>
        <v>0</v>
      </c>
      <c r="U32" s="4">
        <f>'Base de données indicateurs1'!U45</f>
        <v>14800</v>
      </c>
      <c r="V32" s="4">
        <f>'Base de données indicateurs1'!V45</f>
        <v>0</v>
      </c>
      <c r="W32" s="4">
        <f>'Base de données indicateurs1'!W45</f>
        <v>0</v>
      </c>
      <c r="X32" s="4">
        <f>'Base de données indicateurs1'!X45</f>
        <v>0</v>
      </c>
      <c r="Y32" s="4">
        <f>'Base de données indicateurs1'!Y45</f>
        <v>0</v>
      </c>
      <c r="Z32" s="4">
        <f>'Base de données indicateurs1'!Z45</f>
        <v>0</v>
      </c>
      <c r="AA32" s="4">
        <f>'Base de données indicateurs1'!AA45</f>
        <v>200</v>
      </c>
      <c r="AB32" s="4">
        <f>'Base de données indicateurs1'!AB45</f>
        <v>0</v>
      </c>
      <c r="AC32" s="4">
        <f>'Base de données indicateurs1'!AC45</f>
        <v>11120</v>
      </c>
      <c r="AD32" s="4">
        <f>'Base de données indicateurs1'!AD45</f>
        <v>0</v>
      </c>
      <c r="AE32" s="4">
        <f>'Base de données indicateurs1'!AE45</f>
        <v>0</v>
      </c>
      <c r="AF32" s="4">
        <f>'Base de données indicateurs1'!AF45</f>
        <v>0</v>
      </c>
      <c r="AG32" s="4">
        <f>'Base de données indicateurs1'!AG45</f>
        <v>0</v>
      </c>
      <c r="AH32" s="4">
        <f>'Base de données indicateurs1'!AH45</f>
        <v>26480</v>
      </c>
      <c r="AI32" s="4">
        <f>'Base de données indicateurs1'!AI45</f>
        <v>0</v>
      </c>
      <c r="AJ32" s="4">
        <f>'Base de données indicateurs1'!AJ45</f>
        <v>0</v>
      </c>
      <c r="AK32" s="4">
        <f>'Base de données indicateurs1'!AK45</f>
        <v>0</v>
      </c>
      <c r="AL32" s="4">
        <f>'Base de données indicateurs1'!AL45</f>
        <v>0</v>
      </c>
      <c r="AM32" s="4">
        <f>'Base de données indicateurs1'!AM45</f>
        <v>0</v>
      </c>
      <c r="AN32" s="4">
        <f>'Base de données indicateurs1'!AN45</f>
        <v>0</v>
      </c>
      <c r="AO32" s="4">
        <f>'Base de données indicateurs1'!AO45</f>
        <v>0</v>
      </c>
      <c r="AP32" s="4">
        <f>'Base de données indicateurs1'!AP45</f>
        <v>0</v>
      </c>
      <c r="AQ32" s="4">
        <f>'Base de données indicateurs1'!AQ45</f>
        <v>0</v>
      </c>
      <c r="AR32" s="4">
        <f>'Base de données indicateurs1'!AR45</f>
        <v>0</v>
      </c>
      <c r="AS32" s="4">
        <f>'Base de données indicateurs1'!AS45</f>
        <v>140026</v>
      </c>
      <c r="AT32" s="4">
        <f>'Base de données indicateurs1'!AT45</f>
        <v>0</v>
      </c>
      <c r="AU32" s="4">
        <f>'Base de données indicateurs1'!AU45</f>
        <v>0</v>
      </c>
      <c r="AV32" s="4">
        <f>'Base de données indicateurs1'!AV45</f>
        <v>0</v>
      </c>
      <c r="AW32" s="4">
        <f>'Base de données indicateurs1'!AW45</f>
        <v>22240</v>
      </c>
      <c r="AX32" s="4">
        <f>'Base de données indicateurs1'!AX45</f>
        <v>0</v>
      </c>
      <c r="AY32" s="4">
        <f>'Base de données indicateurs1'!AY45</f>
        <v>0</v>
      </c>
      <c r="AZ32" s="4">
        <f>'Base de données indicateurs1'!AZ45</f>
        <v>26800</v>
      </c>
      <c r="BA32" s="4">
        <f>'Base de données indicateurs1'!BA45</f>
        <v>40</v>
      </c>
      <c r="BB32" s="4">
        <f>'Base de données indicateurs1'!BB45</f>
        <v>11120</v>
      </c>
      <c r="BC32" s="4">
        <f>'Base de données indicateurs1'!BC45</f>
        <v>0</v>
      </c>
      <c r="BD32" s="4">
        <f>'Base de données indicateurs1'!BD45</f>
        <v>813614.4</v>
      </c>
      <c r="BE32" s="4">
        <f>'Base de données indicateurs1'!BE45</f>
        <v>0</v>
      </c>
      <c r="BF32" s="4">
        <f t="shared" si="0"/>
        <v>98340</v>
      </c>
      <c r="BG32" s="4">
        <f t="shared" si="1"/>
        <v>37800</v>
      </c>
      <c r="BH32" s="4">
        <f t="shared" si="2"/>
        <v>1013840.4</v>
      </c>
    </row>
    <row r="33" spans="1:60" ht="15.75" hidden="1" thickBot="1" x14ac:dyDescent="0.3">
      <c r="A33" s="117"/>
      <c r="B33" s="118"/>
      <c r="C33" s="117"/>
      <c r="D33" s="119"/>
      <c r="BF33" s="4"/>
      <c r="BG33" s="4"/>
      <c r="BH33" s="4"/>
    </row>
    <row r="34" spans="1:60" ht="15.75" hidden="1" thickBot="1" x14ac:dyDescent="0.3">
      <c r="A34" s="7" t="s">
        <v>566</v>
      </c>
      <c r="B34" s="64"/>
      <c r="C34" s="7"/>
      <c r="D34" s="120">
        <f>D27-D28-D29-D30-D31-D32</f>
        <v>-1086366.6300000004</v>
      </c>
      <c r="E34" s="144">
        <f>E27-E28-E29-E30-E31-E32</f>
        <v>-20512.809999999998</v>
      </c>
      <c r="F34" s="129">
        <f t="shared" ref="F34:BE34" si="7">F27-F28-F29-F30-F31-F32</f>
        <v>19460.32</v>
      </c>
      <c r="G34" s="129">
        <f t="shared" si="7"/>
        <v>-5451.8699999999953</v>
      </c>
      <c r="H34" s="129">
        <f t="shared" si="7"/>
        <v>-3649.7899999999936</v>
      </c>
      <c r="I34" s="129">
        <f t="shared" si="7"/>
        <v>-438050</v>
      </c>
      <c r="J34" s="129">
        <f t="shared" si="7"/>
        <v>93470.38</v>
      </c>
      <c r="K34" s="129">
        <f t="shared" si="7"/>
        <v>19403.119999999995</v>
      </c>
      <c r="L34" s="129">
        <f t="shared" si="7"/>
        <v>-167764.63999999996</v>
      </c>
      <c r="M34" s="129">
        <f t="shared" si="7"/>
        <v>1430.6100000000006</v>
      </c>
      <c r="N34" s="129">
        <f t="shared" si="7"/>
        <v>0</v>
      </c>
      <c r="O34" s="129">
        <f t="shared" si="7"/>
        <v>113195.21000000002</v>
      </c>
      <c r="P34" s="129">
        <f t="shared" si="7"/>
        <v>13220.71</v>
      </c>
      <c r="Q34" s="129">
        <f t="shared" si="7"/>
        <v>-5069.5899999999992</v>
      </c>
      <c r="R34" s="129">
        <f t="shared" si="7"/>
        <v>9675</v>
      </c>
      <c r="S34" s="129">
        <f t="shared" si="7"/>
        <v>45063.479999999996</v>
      </c>
      <c r="T34" s="129">
        <f t="shared" si="7"/>
        <v>32169.050000000003</v>
      </c>
      <c r="U34" s="129">
        <f t="shared" si="7"/>
        <v>-10374.75</v>
      </c>
      <c r="V34" s="129">
        <f t="shared" si="7"/>
        <v>30011.019999999997</v>
      </c>
      <c r="W34" s="129">
        <f t="shared" si="7"/>
        <v>-86437.62000000001</v>
      </c>
      <c r="X34" s="129">
        <f t="shared" si="7"/>
        <v>218</v>
      </c>
      <c r="Y34" s="129">
        <f t="shared" si="7"/>
        <v>77537.299999999988</v>
      </c>
      <c r="Z34" s="129">
        <f t="shared" si="7"/>
        <v>3391.8400000000038</v>
      </c>
      <c r="AA34" s="129">
        <f t="shared" si="7"/>
        <v>-9735</v>
      </c>
      <c r="AB34" s="129">
        <f t="shared" si="7"/>
        <v>-12769.11</v>
      </c>
      <c r="AC34" s="129">
        <f t="shared" si="7"/>
        <v>3993.8099999999995</v>
      </c>
      <c r="AD34" s="129">
        <f t="shared" si="7"/>
        <v>-69669.540000000008</v>
      </c>
      <c r="AE34" s="129">
        <f t="shared" si="7"/>
        <v>-20765.370000000003</v>
      </c>
      <c r="AF34" s="129">
        <f t="shared" si="7"/>
        <v>-44833.85</v>
      </c>
      <c r="AG34" s="129">
        <f t="shared" si="7"/>
        <v>791.60000000002037</v>
      </c>
      <c r="AH34" s="129">
        <f t="shared" si="7"/>
        <v>43513.48000000004</v>
      </c>
      <c r="AI34" s="129">
        <f t="shared" si="7"/>
        <v>8360.57</v>
      </c>
      <c r="AJ34" s="129">
        <f t="shared" si="7"/>
        <v>-2996.3199999999997</v>
      </c>
      <c r="AK34" s="129">
        <f t="shared" si="7"/>
        <v>96615.76</v>
      </c>
      <c r="AL34" s="129">
        <f t="shared" si="7"/>
        <v>-117328</v>
      </c>
      <c r="AM34" s="129">
        <f t="shared" si="7"/>
        <v>43848.999999999985</v>
      </c>
      <c r="AN34" s="129">
        <f t="shared" si="7"/>
        <v>11040.379999999997</v>
      </c>
      <c r="AO34" s="129">
        <f t="shared" si="7"/>
        <v>-56303.34</v>
      </c>
      <c r="AP34" s="129">
        <f t="shared" si="7"/>
        <v>7573.9000000000051</v>
      </c>
      <c r="AQ34" s="129">
        <f t="shared" si="7"/>
        <v>26528.05</v>
      </c>
      <c r="AR34" s="129">
        <f t="shared" si="7"/>
        <v>-265120.82999999996</v>
      </c>
      <c r="AS34" s="129">
        <f t="shared" si="7"/>
        <v>-88549.18</v>
      </c>
      <c r="AT34" s="129">
        <f t="shared" si="7"/>
        <v>1285.410000000018</v>
      </c>
      <c r="AU34" s="129">
        <f t="shared" si="7"/>
        <v>-7352.0999999999985</v>
      </c>
      <c r="AV34" s="129">
        <f t="shared" si="7"/>
        <v>151832.56</v>
      </c>
      <c r="AW34" s="129">
        <f t="shared" si="7"/>
        <v>-2369.989999999998</v>
      </c>
      <c r="AX34" s="129">
        <f t="shared" si="7"/>
        <v>-4406.74</v>
      </c>
      <c r="AY34" s="129">
        <f t="shared" si="7"/>
        <v>-35223.74</v>
      </c>
      <c r="AZ34" s="129">
        <f t="shared" si="7"/>
        <v>103351.89</v>
      </c>
      <c r="BA34" s="129">
        <f t="shared" si="7"/>
        <v>-32439.87</v>
      </c>
      <c r="BB34" s="129">
        <f t="shared" si="7"/>
        <v>-74119.360000000001</v>
      </c>
      <c r="BC34" s="129">
        <f t="shared" si="7"/>
        <v>-6249.65</v>
      </c>
      <c r="BD34" s="129">
        <f t="shared" si="7"/>
        <v>-403833.87999999995</v>
      </c>
      <c r="BE34" s="129">
        <f t="shared" si="7"/>
        <v>-51972.14</v>
      </c>
      <c r="BF34" s="4">
        <f t="shared" si="0"/>
        <v>-360212.16999999993</v>
      </c>
      <c r="BG34" s="4">
        <f t="shared" si="1"/>
        <v>-22962.589999999967</v>
      </c>
      <c r="BH34" s="4">
        <f t="shared" si="2"/>
        <v>-703191.86999999976</v>
      </c>
    </row>
    <row r="35" spans="1:60" hidden="1" x14ac:dyDescent="0.25">
      <c r="A35" s="7"/>
      <c r="B35" s="64"/>
      <c r="C35" s="7"/>
      <c r="D35" s="129"/>
      <c r="BF35" s="4"/>
      <c r="BG35" s="4"/>
      <c r="BH35" s="4"/>
    </row>
    <row r="36" spans="1:60" hidden="1" x14ac:dyDescent="0.25">
      <c r="A36" s="111" t="s">
        <v>567</v>
      </c>
      <c r="B36" s="112" t="s">
        <v>231</v>
      </c>
      <c r="C36" s="111">
        <v>400</v>
      </c>
      <c r="D36" s="113">
        <f>'Base de données indicateurs1'!BF38</f>
        <v>164946900.33999997</v>
      </c>
      <c r="E36" s="4">
        <f>'Base de données indicateurs1'!E38</f>
        <v>2399050.6</v>
      </c>
      <c r="F36" s="4">
        <f>'Base de données indicateurs1'!F38</f>
        <v>537011.25</v>
      </c>
      <c r="G36" s="4">
        <f>'Base de données indicateurs1'!G38</f>
        <v>955512.5</v>
      </c>
      <c r="H36" s="4">
        <f>'Base de données indicateurs1'!H38</f>
        <v>877308.4</v>
      </c>
      <c r="I36" s="4">
        <f>'Base de données indicateurs1'!I38</f>
        <v>6506383</v>
      </c>
      <c r="J36" s="4">
        <f>'Base de données indicateurs1'!J38</f>
        <v>7933663.8499999996</v>
      </c>
      <c r="K36" s="4">
        <f>'Base de données indicateurs1'!K38</f>
        <v>5544167.2999999998</v>
      </c>
      <c r="L36" s="4">
        <f>'Base de données indicateurs1'!L38</f>
        <v>28553161.5</v>
      </c>
      <c r="M36" s="4">
        <f>'Base de données indicateurs1'!M38</f>
        <v>2748752.09</v>
      </c>
      <c r="N36" s="4">
        <f>'Base de données indicateurs1'!N38</f>
        <v>0</v>
      </c>
      <c r="O36" s="4">
        <f>'Base de données indicateurs1'!O38</f>
        <v>13756608</v>
      </c>
      <c r="P36" s="4">
        <f>'Base de données indicateurs1'!P38</f>
        <v>1011339.5</v>
      </c>
      <c r="Q36" s="4">
        <f>'Base de données indicateurs1'!Q38</f>
        <v>180720.2</v>
      </c>
      <c r="R36" s="4">
        <f>'Base de données indicateurs1'!R38</f>
        <v>854184.35</v>
      </c>
      <c r="S36" s="4">
        <f>'Base de données indicateurs1'!S38</f>
        <v>602762.5</v>
      </c>
      <c r="T36" s="4">
        <f>'Base de données indicateurs1'!T38</f>
        <v>1797303.6</v>
      </c>
      <c r="U36" s="4">
        <f>'Base de données indicateurs1'!U38</f>
        <v>494316.95</v>
      </c>
      <c r="V36" s="4">
        <f>'Base de données indicateurs1'!V38</f>
        <v>1157764.6499999999</v>
      </c>
      <c r="W36" s="4">
        <f>'Base de données indicateurs1'!W38</f>
        <v>6519291.7999999998</v>
      </c>
      <c r="X36" s="4">
        <f>'Base de données indicateurs1'!X38</f>
        <v>722638</v>
      </c>
      <c r="Y36" s="4">
        <f>'Base de données indicateurs1'!Y38</f>
        <v>3318239.37</v>
      </c>
      <c r="Z36" s="4">
        <f>'Base de données indicateurs1'!Z38</f>
        <v>2784771.7</v>
      </c>
      <c r="AA36" s="4">
        <f>'Base de données indicateurs1'!AA38</f>
        <v>166231</v>
      </c>
      <c r="AB36" s="4">
        <f>'Base de données indicateurs1'!AB38</f>
        <v>246851.8</v>
      </c>
      <c r="AC36" s="4">
        <f>'Base de données indicateurs1'!AC38</f>
        <v>1347499.1</v>
      </c>
      <c r="AD36" s="4">
        <f>'Base de données indicateurs1'!AD38</f>
        <v>1163704.6499999999</v>
      </c>
      <c r="AE36" s="4">
        <f>'Base de données indicateurs1'!AE38</f>
        <v>1089524.5</v>
      </c>
      <c r="AF36" s="4">
        <f>'Base de données indicateurs1'!AF38</f>
        <v>980100.75</v>
      </c>
      <c r="AG36" s="4">
        <f>'Base de données indicateurs1'!AG38</f>
        <v>4420675.25</v>
      </c>
      <c r="AH36" s="4">
        <f>'Base de données indicateurs1'!AH38</f>
        <v>6191256.5</v>
      </c>
      <c r="AI36" s="4">
        <f>'Base de données indicateurs1'!AI38</f>
        <v>456991</v>
      </c>
      <c r="AJ36" s="4">
        <f>'Base de données indicateurs1'!AJ38</f>
        <v>243519.25</v>
      </c>
      <c r="AK36" s="4">
        <f>'Base de données indicateurs1'!AK38</f>
        <v>4302044.3</v>
      </c>
      <c r="AL36" s="4">
        <f>'Base de données indicateurs1'!AL38</f>
        <v>1732264</v>
      </c>
      <c r="AM36" s="4">
        <f>'Base de données indicateurs1'!AM38</f>
        <v>2498137.9500000002</v>
      </c>
      <c r="AN36" s="4">
        <f>'Base de données indicateurs1'!AN38</f>
        <v>261580.65</v>
      </c>
      <c r="AO36" s="4">
        <f>'Base de données indicateurs1'!AO38</f>
        <v>3827633.75</v>
      </c>
      <c r="AP36" s="4">
        <f>'Base de données indicateurs1'!AP38</f>
        <v>1314195.3</v>
      </c>
      <c r="AQ36" s="4">
        <f>'Base de données indicateurs1'!AQ38</f>
        <v>1533277</v>
      </c>
      <c r="AR36" s="4">
        <f>'Base de données indicateurs1'!AR38</f>
        <v>2280940.4</v>
      </c>
      <c r="AS36" s="4">
        <f>'Base de données indicateurs1'!AS38</f>
        <v>1444177.6</v>
      </c>
      <c r="AT36" s="4">
        <f>'Base de données indicateurs1'!AT38</f>
        <v>2102457.75</v>
      </c>
      <c r="AU36" s="4">
        <f>'Base de données indicateurs1'!AU38</f>
        <v>2205801.5499999998</v>
      </c>
      <c r="AV36" s="4">
        <f>'Base de données indicateurs1'!AV38</f>
        <v>5082414.08</v>
      </c>
      <c r="AW36" s="4">
        <f>'Base de données indicateurs1'!AW38</f>
        <v>1664323.5</v>
      </c>
      <c r="AX36" s="4">
        <f>'Base de données indicateurs1'!AX38</f>
        <v>335760.2</v>
      </c>
      <c r="AY36" s="4">
        <f>'Base de données indicateurs1'!AY38</f>
        <v>756659.25</v>
      </c>
      <c r="AZ36" s="4">
        <f>'Base de données indicateurs1'!AZ38</f>
        <v>4231081.0999999996</v>
      </c>
      <c r="BA36" s="4">
        <f>'Base de données indicateurs1'!BA38</f>
        <v>807108.35</v>
      </c>
      <c r="BB36" s="4">
        <f>'Base de données indicateurs1'!BB38</f>
        <v>2596328.9500000002</v>
      </c>
      <c r="BC36" s="4">
        <f>'Base de données indicateurs1'!BC38</f>
        <v>306282.3</v>
      </c>
      <c r="BD36" s="4">
        <f>'Base de données indicateurs1'!BD38</f>
        <v>19029351.100000001</v>
      </c>
      <c r="BE36" s="4">
        <f>'Base de données indicateurs1'!BE38</f>
        <v>1073776.3500000001</v>
      </c>
      <c r="BF36" s="4">
        <f t="shared" si="0"/>
        <v>82429302.040000007</v>
      </c>
      <c r="BG36" s="4">
        <f t="shared" si="1"/>
        <v>23132002.870000001</v>
      </c>
      <c r="BH36" s="4">
        <f t="shared" si="2"/>
        <v>59385595.430000007</v>
      </c>
    </row>
    <row r="37" spans="1:60" hidden="1" x14ac:dyDescent="0.25">
      <c r="A37" s="114" t="s">
        <v>568</v>
      </c>
      <c r="B37" s="115" t="s">
        <v>231</v>
      </c>
      <c r="C37" s="114">
        <v>401</v>
      </c>
      <c r="D37" s="116">
        <f>'Base de données indicateurs1'!BF39</f>
        <v>27783883.75</v>
      </c>
      <c r="E37" s="4">
        <f>'Base de données indicateurs1'!E39</f>
        <v>186863.75</v>
      </c>
      <c r="F37" s="4">
        <f>'Base de données indicateurs1'!F39</f>
        <v>12530.3</v>
      </c>
      <c r="G37" s="4">
        <f>'Base de données indicateurs1'!G39</f>
        <v>72576.7</v>
      </c>
      <c r="H37" s="4">
        <f>'Base de données indicateurs1'!H39</f>
        <v>82257.149999999994</v>
      </c>
      <c r="I37" s="4">
        <f>'Base de données indicateurs1'!I39</f>
        <v>402270</v>
      </c>
      <c r="J37" s="4">
        <f>'Base de données indicateurs1'!J39</f>
        <v>637302.1</v>
      </c>
      <c r="K37" s="4">
        <f>'Base de données indicateurs1'!K39</f>
        <v>948116.15</v>
      </c>
      <c r="L37" s="4">
        <f>'Base de données indicateurs1'!L39</f>
        <v>5630325.2000000002</v>
      </c>
      <c r="M37" s="4">
        <f>'Base de données indicateurs1'!M39</f>
        <v>440551.95</v>
      </c>
      <c r="N37" s="4">
        <f>'Base de données indicateurs1'!N39</f>
        <v>0</v>
      </c>
      <c r="O37" s="4">
        <f>'Base de données indicateurs1'!O39</f>
        <v>648784.6</v>
      </c>
      <c r="P37" s="4">
        <f>'Base de données indicateurs1'!P39</f>
        <v>43209.25</v>
      </c>
      <c r="Q37" s="4">
        <f>'Base de données indicateurs1'!Q39</f>
        <v>-2994.7</v>
      </c>
      <c r="R37" s="4">
        <f>'Base de données indicateurs1'!R39</f>
        <v>11294.05</v>
      </c>
      <c r="S37" s="4">
        <f>'Base de données indicateurs1'!S39</f>
        <v>-4335.8</v>
      </c>
      <c r="T37" s="4">
        <f>'Base de données indicateurs1'!T39</f>
        <v>39931.449999999997</v>
      </c>
      <c r="U37" s="4">
        <f>'Base de données indicateurs1'!U39</f>
        <v>21951.7</v>
      </c>
      <c r="V37" s="4">
        <f>'Base de données indicateurs1'!V39</f>
        <v>91657.95</v>
      </c>
      <c r="W37" s="4">
        <f>'Base de données indicateurs1'!W39</f>
        <v>154646.65</v>
      </c>
      <c r="X37" s="4">
        <f>'Base de données indicateurs1'!X39</f>
        <v>5100</v>
      </c>
      <c r="Y37" s="4">
        <f>'Base de données indicateurs1'!Y39</f>
        <v>115383.25</v>
      </c>
      <c r="Z37" s="4">
        <f>'Base de données indicateurs1'!Z39</f>
        <v>6765508.1500000004</v>
      </c>
      <c r="AA37" s="4">
        <f>'Base de données indicateurs1'!AA39</f>
        <v>927</v>
      </c>
      <c r="AB37" s="4">
        <f>'Base de données indicateurs1'!AB39</f>
        <v>8935.7999999999993</v>
      </c>
      <c r="AC37" s="4">
        <f>'Base de données indicateurs1'!AC39</f>
        <v>-224747.75</v>
      </c>
      <c r="AD37" s="4">
        <f>'Base de données indicateurs1'!AD39</f>
        <v>70136.850000000006</v>
      </c>
      <c r="AE37" s="4">
        <f>'Base de données indicateurs1'!AE39</f>
        <v>33283.550000000003</v>
      </c>
      <c r="AF37" s="4">
        <f>'Base de données indicateurs1'!AF39</f>
        <v>728213.45</v>
      </c>
      <c r="AG37" s="4">
        <f>'Base de données indicateurs1'!AG39</f>
        <v>1712675.4</v>
      </c>
      <c r="AH37" s="4">
        <f>'Base de données indicateurs1'!AH39</f>
        <v>682151.5</v>
      </c>
      <c r="AI37" s="4">
        <f>'Base de données indicateurs1'!AI39</f>
        <v>7959</v>
      </c>
      <c r="AJ37" s="4">
        <f>'Base de données indicateurs1'!AJ39</f>
        <v>7036.8</v>
      </c>
      <c r="AK37" s="4">
        <f>'Base de données indicateurs1'!AK39</f>
        <v>543718.55000000005</v>
      </c>
      <c r="AL37" s="4">
        <f>'Base de données indicateurs1'!AL39</f>
        <v>-65142</v>
      </c>
      <c r="AM37" s="4">
        <f>'Base de données indicateurs1'!AM39</f>
        <v>44564.75</v>
      </c>
      <c r="AN37" s="4">
        <f>'Base de données indicateurs1'!AN39</f>
        <v>1227.2</v>
      </c>
      <c r="AO37" s="4">
        <f>'Base de données indicateurs1'!AO39</f>
        <v>2557137.35</v>
      </c>
      <c r="AP37" s="4">
        <f>'Base de données indicateurs1'!AP39</f>
        <v>504468</v>
      </c>
      <c r="AQ37" s="4">
        <f>'Base de données indicateurs1'!AQ39</f>
        <v>144303</v>
      </c>
      <c r="AR37" s="4">
        <f>'Base de données indicateurs1'!AR39</f>
        <v>234509.05</v>
      </c>
      <c r="AS37" s="4">
        <f>'Base de données indicateurs1'!AS39</f>
        <v>17997.349999999999</v>
      </c>
      <c r="AT37" s="4">
        <f>'Base de données indicateurs1'!AT39</f>
        <v>5799</v>
      </c>
      <c r="AU37" s="4">
        <f>'Base de données indicateurs1'!AU39</f>
        <v>-66532.05</v>
      </c>
      <c r="AV37" s="4">
        <f>'Base de données indicateurs1'!AV39</f>
        <v>121676.35</v>
      </c>
      <c r="AW37" s="4">
        <f>'Base de données indicateurs1'!AW39</f>
        <v>271631.65000000002</v>
      </c>
      <c r="AX37" s="4">
        <f>'Base de données indicateurs1'!AX39</f>
        <v>10577.2</v>
      </c>
      <c r="AY37" s="4">
        <f>'Base de données indicateurs1'!AY39</f>
        <v>20567.45</v>
      </c>
      <c r="AZ37" s="4">
        <f>'Base de données indicateurs1'!AZ39</f>
        <v>333389.45</v>
      </c>
      <c r="BA37" s="4">
        <f>'Base de données indicateurs1'!BA39</f>
        <v>13071.35</v>
      </c>
      <c r="BB37" s="4">
        <f>'Base de données indicateurs1'!BB39</f>
        <v>590684</v>
      </c>
      <c r="BC37" s="4">
        <f>'Base de données indicateurs1'!BC39</f>
        <v>1833.95</v>
      </c>
      <c r="BD37" s="4">
        <f>'Base de données indicateurs1'!BD39</f>
        <v>3114215.25</v>
      </c>
      <c r="BE37" s="4">
        <f>'Base de données indicateurs1'!BE39</f>
        <v>54685.45</v>
      </c>
      <c r="BF37" s="4">
        <f t="shared" si="0"/>
        <v>9416938.4499999974</v>
      </c>
      <c r="BG37" s="4">
        <f t="shared" si="1"/>
        <v>9912563</v>
      </c>
      <c r="BH37" s="4">
        <f t="shared" si="2"/>
        <v>8454382.3000000007</v>
      </c>
    </row>
    <row r="38" spans="1:60" hidden="1" x14ac:dyDescent="0.25">
      <c r="A38" s="114" t="s">
        <v>140</v>
      </c>
      <c r="B38" s="115" t="s">
        <v>231</v>
      </c>
      <c r="C38" s="114">
        <v>402</v>
      </c>
      <c r="D38" s="116">
        <f>'Base de données indicateurs1'!BF40</f>
        <v>24599162.580000002</v>
      </c>
      <c r="E38" s="4">
        <f>'Base de données indicateurs1'!E40</f>
        <v>731404.75</v>
      </c>
      <c r="F38" s="4">
        <f>'Base de données indicateurs1'!F40</f>
        <v>185389.8</v>
      </c>
      <c r="G38" s="4">
        <f>'Base de données indicateurs1'!G40</f>
        <v>121243.5</v>
      </c>
      <c r="H38" s="4">
        <f>'Base de données indicateurs1'!H40</f>
        <v>100067</v>
      </c>
      <c r="I38" s="4">
        <f>'Base de données indicateurs1'!I40</f>
        <v>1206720</v>
      </c>
      <c r="J38" s="4">
        <f>'Base de données indicateurs1'!J40</f>
        <v>858889.8</v>
      </c>
      <c r="K38" s="4">
        <f>'Base de données indicateurs1'!K40</f>
        <v>569577.16</v>
      </c>
      <c r="L38" s="4">
        <f>'Base de données indicateurs1'!L40</f>
        <v>4805039.6500000004</v>
      </c>
      <c r="M38" s="4">
        <f>'Base de données indicateurs1'!M40</f>
        <v>285438.09999999998</v>
      </c>
      <c r="N38" s="4">
        <f>'Base de données indicateurs1'!N40</f>
        <v>0</v>
      </c>
      <c r="O38" s="4">
        <f>'Base de données indicateurs1'!O40</f>
        <v>2018940.6</v>
      </c>
      <c r="P38" s="4">
        <f>'Base de données indicateurs1'!P40</f>
        <v>201596.2</v>
      </c>
      <c r="Q38" s="4">
        <f>'Base de données indicateurs1'!Q40</f>
        <v>25861.599999999999</v>
      </c>
      <c r="R38" s="4">
        <f>'Base de données indicateurs1'!R40</f>
        <v>129743.5</v>
      </c>
      <c r="S38" s="4">
        <f>'Base de données indicateurs1'!S40</f>
        <v>112995.25</v>
      </c>
      <c r="T38" s="4">
        <f>'Base de données indicateurs1'!T40</f>
        <v>165077.04999999999</v>
      </c>
      <c r="U38" s="4">
        <f>'Base de données indicateurs1'!U40</f>
        <v>68771.95</v>
      </c>
      <c r="V38" s="4">
        <f>'Base de données indicateurs1'!V40</f>
        <v>100820.15</v>
      </c>
      <c r="W38" s="4">
        <f>'Base de données indicateurs1'!W40</f>
        <v>929582.2</v>
      </c>
      <c r="X38" s="4">
        <f>'Base de données indicateurs1'!X40</f>
        <v>88712</v>
      </c>
      <c r="Y38" s="4">
        <f>'Base de données indicateurs1'!Y40</f>
        <v>309706.15000000002</v>
      </c>
      <c r="Z38" s="4">
        <f>'Base de données indicateurs1'!Z40</f>
        <v>384754.9</v>
      </c>
      <c r="AA38" s="4">
        <f>'Base de données indicateurs1'!AA40</f>
        <v>57724</v>
      </c>
      <c r="AB38" s="4">
        <f>'Base de données indicateurs1'!AB40</f>
        <v>30357.599999999999</v>
      </c>
      <c r="AC38" s="4">
        <f>'Base de données indicateurs1'!AC40</f>
        <v>115397.1</v>
      </c>
      <c r="AD38" s="4">
        <f>'Base de données indicateurs1'!AD40</f>
        <v>189921.65</v>
      </c>
      <c r="AE38" s="4">
        <f>'Base de données indicateurs1'!AE40</f>
        <v>163073.15</v>
      </c>
      <c r="AF38" s="4">
        <f>'Base de données indicateurs1'!AF40</f>
        <v>175788.1</v>
      </c>
      <c r="AG38" s="4">
        <f>'Base de données indicateurs1'!AG40</f>
        <v>760741.25</v>
      </c>
      <c r="AH38" s="4">
        <f>'Base de données indicateurs1'!AH40</f>
        <v>709266.15</v>
      </c>
      <c r="AI38" s="4">
        <f>'Base de données indicateurs1'!AI40</f>
        <v>49796.55</v>
      </c>
      <c r="AJ38" s="4">
        <f>'Base de données indicateurs1'!AJ40</f>
        <v>47831.75</v>
      </c>
      <c r="AK38" s="4">
        <f>'Base de données indicateurs1'!AK40</f>
        <v>588045.05000000005</v>
      </c>
      <c r="AL38" s="4">
        <f>'Base de données indicateurs1'!AL40</f>
        <v>379495</v>
      </c>
      <c r="AM38" s="4">
        <f>'Base de données indicateurs1'!AM40</f>
        <v>399385.15</v>
      </c>
      <c r="AN38" s="4">
        <f>'Base de données indicateurs1'!AN40</f>
        <v>60708.15</v>
      </c>
      <c r="AO38" s="4">
        <f>'Base de données indicateurs1'!AO40</f>
        <v>483487.25</v>
      </c>
      <c r="AP38" s="4">
        <f>'Base de données indicateurs1'!AP40</f>
        <v>194160.08</v>
      </c>
      <c r="AQ38" s="4">
        <f>'Base de données indicateurs1'!AQ40</f>
        <v>248238.75</v>
      </c>
      <c r="AR38" s="4">
        <f>'Base de données indicateurs1'!AR40</f>
        <v>746276.6</v>
      </c>
      <c r="AS38" s="4">
        <f>'Base de données indicateurs1'!AS40</f>
        <v>279977.3</v>
      </c>
      <c r="AT38" s="4">
        <f>'Base de données indicateurs1'!AT40</f>
        <v>325815.2</v>
      </c>
      <c r="AU38" s="4">
        <f>'Base de données indicateurs1'!AU40</f>
        <v>121529.85</v>
      </c>
      <c r="AV38" s="4">
        <f>'Base de données indicateurs1'!AV40</f>
        <v>863280.8</v>
      </c>
      <c r="AW38" s="4">
        <f>'Base de données indicateurs1'!AW40</f>
        <v>262032.55</v>
      </c>
      <c r="AX38" s="4">
        <f>'Base de données indicateurs1'!AX40</f>
        <v>59010</v>
      </c>
      <c r="AY38" s="4">
        <f>'Base de données indicateurs1'!AY40</f>
        <v>118839.75</v>
      </c>
      <c r="AZ38" s="4">
        <f>'Base de données indicateurs1'!AZ40</f>
        <v>422436.6</v>
      </c>
      <c r="BA38" s="4">
        <f>'Base de données indicateurs1'!BA40</f>
        <v>150432.65</v>
      </c>
      <c r="BB38" s="4">
        <f>'Base de données indicateurs1'!BB40</f>
        <v>412332.79</v>
      </c>
      <c r="BC38" s="4">
        <f>'Base de données indicateurs1'!BC40</f>
        <v>31918.1</v>
      </c>
      <c r="BD38" s="4">
        <f>'Base de données indicateurs1'!BD40</f>
        <v>2493852.5499999998</v>
      </c>
      <c r="BE38" s="4">
        <f>'Base de données indicateurs1'!BE40</f>
        <v>257679.8</v>
      </c>
      <c r="BF38" s="4">
        <f t="shared" si="0"/>
        <v>12617158.259999998</v>
      </c>
      <c r="BG38" s="4">
        <f t="shared" si="1"/>
        <v>3083070.3499999996</v>
      </c>
      <c r="BH38" s="4">
        <f t="shared" si="2"/>
        <v>8898933.9700000007</v>
      </c>
    </row>
    <row r="39" spans="1:60" ht="15.75" hidden="1" thickBot="1" x14ac:dyDescent="0.3">
      <c r="A39" s="7"/>
      <c r="B39" s="64"/>
      <c r="C39" s="7"/>
      <c r="D39" s="129"/>
      <c r="BF39" s="4"/>
      <c r="BG39" s="4"/>
      <c r="BH39" s="4"/>
    </row>
    <row r="40" spans="1:60" ht="15.75" hidden="1" thickBot="1" x14ac:dyDescent="0.3">
      <c r="A40" s="7" t="s">
        <v>569</v>
      </c>
      <c r="B40" s="64"/>
      <c r="C40" s="7"/>
      <c r="D40" s="120">
        <f>SUM(D36:D38)</f>
        <v>217329946.66999999</v>
      </c>
      <c r="E40" s="144">
        <f>SUM(E36:E38)</f>
        <v>3317319.1</v>
      </c>
      <c r="F40" s="129">
        <f t="shared" ref="F40:BE40" si="8">SUM(F36:F38)</f>
        <v>734931.35000000009</v>
      </c>
      <c r="G40" s="129">
        <f t="shared" si="8"/>
        <v>1149332.7</v>
      </c>
      <c r="H40" s="129">
        <f t="shared" si="8"/>
        <v>1059632.55</v>
      </c>
      <c r="I40" s="129">
        <f t="shared" si="8"/>
        <v>8115373</v>
      </c>
      <c r="J40" s="129">
        <f t="shared" si="8"/>
        <v>9429855.75</v>
      </c>
      <c r="K40" s="129">
        <f t="shared" si="8"/>
        <v>7061860.6100000003</v>
      </c>
      <c r="L40" s="129">
        <f t="shared" si="8"/>
        <v>38988526.350000001</v>
      </c>
      <c r="M40" s="129">
        <f t="shared" si="8"/>
        <v>3474742.14</v>
      </c>
      <c r="N40" s="129">
        <f t="shared" si="8"/>
        <v>0</v>
      </c>
      <c r="O40" s="129">
        <f t="shared" si="8"/>
        <v>16424333.199999999</v>
      </c>
      <c r="P40" s="129">
        <f t="shared" si="8"/>
        <v>1256144.95</v>
      </c>
      <c r="Q40" s="129">
        <f t="shared" si="8"/>
        <v>203587.1</v>
      </c>
      <c r="R40" s="129">
        <f t="shared" si="8"/>
        <v>995221.9</v>
      </c>
      <c r="S40" s="129">
        <f t="shared" si="8"/>
        <v>711421.95</v>
      </c>
      <c r="T40" s="129">
        <f t="shared" si="8"/>
        <v>2002312.1</v>
      </c>
      <c r="U40" s="129">
        <f t="shared" si="8"/>
        <v>585040.6</v>
      </c>
      <c r="V40" s="129">
        <f t="shared" si="8"/>
        <v>1350242.7499999998</v>
      </c>
      <c r="W40" s="129">
        <f t="shared" si="8"/>
        <v>7603520.6500000004</v>
      </c>
      <c r="X40" s="129">
        <f t="shared" si="8"/>
        <v>816450</v>
      </c>
      <c r="Y40" s="129">
        <f t="shared" si="8"/>
        <v>3743328.77</v>
      </c>
      <c r="Z40" s="129">
        <f t="shared" si="8"/>
        <v>9935034.7500000019</v>
      </c>
      <c r="AA40" s="129">
        <f t="shared" si="8"/>
        <v>224882</v>
      </c>
      <c r="AB40" s="129">
        <f t="shared" si="8"/>
        <v>286145.19999999995</v>
      </c>
      <c r="AC40" s="129">
        <f t="shared" si="8"/>
        <v>1238148.4500000002</v>
      </c>
      <c r="AD40" s="129">
        <f t="shared" si="8"/>
        <v>1423763.15</v>
      </c>
      <c r="AE40" s="129">
        <f t="shared" si="8"/>
        <v>1285881.2</v>
      </c>
      <c r="AF40" s="129">
        <f t="shared" si="8"/>
        <v>1884102.3</v>
      </c>
      <c r="AG40" s="129">
        <f t="shared" si="8"/>
        <v>6894091.9000000004</v>
      </c>
      <c r="AH40" s="129">
        <f t="shared" si="8"/>
        <v>7582674.1500000004</v>
      </c>
      <c r="AI40" s="129">
        <f t="shared" si="8"/>
        <v>514746.55</v>
      </c>
      <c r="AJ40" s="129">
        <f t="shared" si="8"/>
        <v>298387.8</v>
      </c>
      <c r="AK40" s="129">
        <f t="shared" si="8"/>
        <v>5433807.8999999994</v>
      </c>
      <c r="AL40" s="129">
        <f t="shared" si="8"/>
        <v>2046617</v>
      </c>
      <c r="AM40" s="129">
        <f t="shared" si="8"/>
        <v>2942087.85</v>
      </c>
      <c r="AN40" s="129">
        <f t="shared" si="8"/>
        <v>323516</v>
      </c>
      <c r="AO40" s="129">
        <f t="shared" si="8"/>
        <v>6868258.3499999996</v>
      </c>
      <c r="AP40" s="129">
        <f t="shared" si="8"/>
        <v>2012823.3800000001</v>
      </c>
      <c r="AQ40" s="129">
        <f t="shared" si="8"/>
        <v>1925818.75</v>
      </c>
      <c r="AR40" s="129">
        <f t="shared" si="8"/>
        <v>3261726.05</v>
      </c>
      <c r="AS40" s="129">
        <f t="shared" si="8"/>
        <v>1742152.2500000002</v>
      </c>
      <c r="AT40" s="129">
        <f t="shared" si="8"/>
        <v>2434071.9500000002</v>
      </c>
      <c r="AU40" s="129">
        <f t="shared" si="8"/>
        <v>2260799.35</v>
      </c>
      <c r="AV40" s="129">
        <f t="shared" si="8"/>
        <v>6067371.2299999995</v>
      </c>
      <c r="AW40" s="129">
        <f t="shared" si="8"/>
        <v>2197987.6999999997</v>
      </c>
      <c r="AX40" s="129">
        <f t="shared" si="8"/>
        <v>405347.4</v>
      </c>
      <c r="AY40" s="129">
        <f t="shared" si="8"/>
        <v>896066.45</v>
      </c>
      <c r="AZ40" s="129">
        <f t="shared" si="8"/>
        <v>4986907.1499999994</v>
      </c>
      <c r="BA40" s="129">
        <f t="shared" si="8"/>
        <v>970612.35</v>
      </c>
      <c r="BB40" s="129">
        <f t="shared" si="8"/>
        <v>3599345.74</v>
      </c>
      <c r="BC40" s="129">
        <f t="shared" si="8"/>
        <v>340034.35</v>
      </c>
      <c r="BD40" s="129">
        <f t="shared" si="8"/>
        <v>24637418.900000002</v>
      </c>
      <c r="BE40" s="129">
        <f t="shared" si="8"/>
        <v>1386141.6</v>
      </c>
      <c r="BF40" s="4">
        <f t="shared" si="0"/>
        <v>104463398.75</v>
      </c>
      <c r="BG40" s="4">
        <f t="shared" si="1"/>
        <v>36127636.219999991</v>
      </c>
      <c r="BH40" s="4">
        <f t="shared" si="2"/>
        <v>76738911.700000003</v>
      </c>
    </row>
    <row r="41" spans="1:60" ht="15.75" hidden="1" thickBot="1" x14ac:dyDescent="0.3">
      <c r="B41" s="121"/>
      <c r="D41" s="4"/>
      <c r="BF41" s="4"/>
      <c r="BG41" s="4"/>
      <c r="BH41" s="4"/>
    </row>
    <row r="42" spans="1:60" ht="15.75" hidden="1" thickBot="1" x14ac:dyDescent="0.3">
      <c r="A42" s="7" t="s">
        <v>570</v>
      </c>
      <c r="B42" s="121"/>
      <c r="D42" s="120">
        <f>IF(D40&lt;&gt;0,D34/D40,"")*100</f>
        <v>-0.49986973569250925</v>
      </c>
      <c r="E42" s="144">
        <f>IF(E40&lt;&gt;0,E34/E40,"")*100</f>
        <v>-0.61835504459007262</v>
      </c>
      <c r="F42" s="129">
        <f t="shared" ref="F42:BH42" si="9">IF(F40&lt;&gt;0,F34/F40,"")*100</f>
        <v>2.6479099034215912</v>
      </c>
      <c r="G42" s="129">
        <f t="shared" si="9"/>
        <v>-0.47435089943930031</v>
      </c>
      <c r="H42" s="129">
        <f t="shared" si="9"/>
        <v>-0.34443921149836265</v>
      </c>
      <c r="I42" s="129">
        <f t="shared" si="9"/>
        <v>-5.397780237581193</v>
      </c>
      <c r="J42" s="129">
        <f t="shared" si="9"/>
        <v>0.99121749555925076</v>
      </c>
      <c r="K42" s="129">
        <f t="shared" si="9"/>
        <v>0.27475931728989472</v>
      </c>
      <c r="L42" s="129">
        <f t="shared" si="9"/>
        <v>-0.43029233393941796</v>
      </c>
      <c r="M42" s="129">
        <f t="shared" si="9"/>
        <v>4.1171688210509934E-2</v>
      </c>
      <c r="N42" s="129" t="e">
        <f t="shared" si="9"/>
        <v>#VALUE!</v>
      </c>
      <c r="O42" s="129">
        <f t="shared" si="9"/>
        <v>0.68919211892267274</v>
      </c>
      <c r="P42" s="129">
        <f t="shared" si="9"/>
        <v>1.0524828364752012</v>
      </c>
      <c r="Q42" s="129">
        <f t="shared" si="9"/>
        <v>-2.4901332157096392</v>
      </c>
      <c r="R42" s="129">
        <f t="shared" si="9"/>
        <v>0.97214500605342391</v>
      </c>
      <c r="S42" s="129">
        <f t="shared" si="9"/>
        <v>6.3342830510079144</v>
      </c>
      <c r="T42" s="129">
        <f t="shared" si="9"/>
        <v>1.6065951956240987</v>
      </c>
      <c r="U42" s="129">
        <f t="shared" si="9"/>
        <v>-1.7733384657406683</v>
      </c>
      <c r="V42" s="129">
        <f t="shared" si="9"/>
        <v>2.2226388551243841</v>
      </c>
      <c r="W42" s="129">
        <f t="shared" si="9"/>
        <v>-1.1368104852848662</v>
      </c>
      <c r="X42" s="129">
        <f t="shared" si="9"/>
        <v>2.6700961479576211E-2</v>
      </c>
      <c r="Y42" s="129">
        <f t="shared" si="9"/>
        <v>2.0713462472600286</v>
      </c>
      <c r="Z42" s="129">
        <f t="shared" si="9"/>
        <v>3.4140192614827071E-2</v>
      </c>
      <c r="AA42" s="129">
        <f t="shared" si="9"/>
        <v>-4.3289369536023337</v>
      </c>
      <c r="AB42" s="129">
        <f t="shared" si="9"/>
        <v>-4.4624582205118255</v>
      </c>
      <c r="AC42" s="129">
        <f t="shared" si="9"/>
        <v>0.32256309814869116</v>
      </c>
      <c r="AD42" s="129">
        <f t="shared" si="9"/>
        <v>-4.8933377718056548</v>
      </c>
      <c r="AE42" s="129">
        <f t="shared" si="9"/>
        <v>-1.614874686712894</v>
      </c>
      <c r="AF42" s="129">
        <f t="shared" si="9"/>
        <v>-2.3795868196753434</v>
      </c>
      <c r="AG42" s="129">
        <f t="shared" si="9"/>
        <v>1.1482295441985918E-2</v>
      </c>
      <c r="AH42" s="129">
        <f t="shared" si="9"/>
        <v>0.57385401428597638</v>
      </c>
      <c r="AI42" s="129">
        <f t="shared" si="9"/>
        <v>1.6242109830556417</v>
      </c>
      <c r="AJ42" s="129">
        <f t="shared" si="9"/>
        <v>-1.0041697415242847</v>
      </c>
      <c r="AK42" s="129">
        <f t="shared" si="9"/>
        <v>1.7780488706639779</v>
      </c>
      <c r="AL42" s="129">
        <f t="shared" si="9"/>
        <v>-5.732777554373877</v>
      </c>
      <c r="AM42" s="129">
        <f t="shared" si="9"/>
        <v>1.4904041699502613</v>
      </c>
      <c r="AN42" s="129">
        <f t="shared" si="9"/>
        <v>3.4126225596261071</v>
      </c>
      <c r="AO42" s="129">
        <f t="shared" si="9"/>
        <v>-0.81976153386833506</v>
      </c>
      <c r="AP42" s="129">
        <f t="shared" si="9"/>
        <v>0.37628239393761437</v>
      </c>
      <c r="AQ42" s="129">
        <f t="shared" si="9"/>
        <v>1.3774946370212668</v>
      </c>
      <c r="AR42" s="129">
        <f t="shared" si="9"/>
        <v>-8.1282371951500938</v>
      </c>
      <c r="AS42" s="129">
        <f t="shared" si="9"/>
        <v>-5.08274635583658</v>
      </c>
      <c r="AT42" s="129">
        <f t="shared" si="9"/>
        <v>5.2809038779647328E-2</v>
      </c>
      <c r="AU42" s="129">
        <f t="shared" si="9"/>
        <v>-0.32519913808361622</v>
      </c>
      <c r="AV42" s="129">
        <f t="shared" si="9"/>
        <v>2.5024438796371458</v>
      </c>
      <c r="AW42" s="129">
        <f t="shared" si="9"/>
        <v>-0.10782544415512418</v>
      </c>
      <c r="AX42" s="129">
        <f t="shared" si="9"/>
        <v>-1.0871514162913094</v>
      </c>
      <c r="AY42" s="129">
        <f t="shared" si="9"/>
        <v>-3.9309294528324323</v>
      </c>
      <c r="AZ42" s="129">
        <f t="shared" si="9"/>
        <v>2.0724646938734366</v>
      </c>
      <c r="BA42" s="129">
        <f t="shared" si="9"/>
        <v>-3.3422065977215309</v>
      </c>
      <c r="BB42" s="129">
        <f t="shared" si="9"/>
        <v>-2.0592453560740736</v>
      </c>
      <c r="BC42" s="129">
        <f t="shared" si="9"/>
        <v>-1.8379466662706283</v>
      </c>
      <c r="BD42" s="129">
        <f t="shared" si="9"/>
        <v>-1.639107901842753</v>
      </c>
      <c r="BE42" s="129">
        <f t="shared" si="9"/>
        <v>-3.7494105941268909</v>
      </c>
      <c r="BF42" s="129">
        <f t="shared" si="9"/>
        <v>-0.34482141526148641</v>
      </c>
      <c r="BG42" s="129">
        <f t="shared" si="9"/>
        <v>-6.3559624715463794E-2</v>
      </c>
      <c r="BH42" s="129">
        <f t="shared" si="9"/>
        <v>-0.91634329236910428</v>
      </c>
    </row>
    <row r="43" spans="1:60" hidden="1" x14ac:dyDescent="0.25">
      <c r="A43" s="123" t="s">
        <v>571</v>
      </c>
      <c r="B43" s="121"/>
      <c r="D43" s="4"/>
    </row>
    <row r="44" spans="1:60" hidden="1" x14ac:dyDescent="0.25"/>
    <row r="45" spans="1:60" hidden="1" x14ac:dyDescent="0.25"/>
  </sheetData>
  <mergeCells count="1">
    <mergeCell ref="A2:D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4">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6">
        <f>'4.1 Comptes 2020 natures'!E2</f>
        <v>923</v>
      </c>
      <c r="F11" s="146">
        <f>'4.1 Comptes 2020 natures'!F2</f>
        <v>270</v>
      </c>
      <c r="G11" s="146">
        <f>'4.1 Comptes 2020 natures'!G2</f>
        <v>485</v>
      </c>
      <c r="H11" s="146">
        <f>'4.1 Comptes 2020 natures'!H2</f>
        <v>446</v>
      </c>
      <c r="I11" s="146">
        <f>'4.1 Comptes 2020 natures'!I2</f>
        <v>3631</v>
      </c>
      <c r="J11" s="146">
        <f>'4.1 Comptes 2020 natures'!J2</f>
        <v>3313</v>
      </c>
      <c r="K11" s="146">
        <f>'4.1 Comptes 2020 natures'!K2</f>
        <v>2644</v>
      </c>
      <c r="L11" s="147">
        <f>'4.1 Comptes 2020 natures'!L2</f>
        <v>12618</v>
      </c>
      <c r="M11" s="147">
        <f>'4.1 Comptes 2020 natures'!M2</f>
        <v>1371</v>
      </c>
      <c r="N11" s="147">
        <f>'4.1 Comptes 2020 natures'!N2</f>
        <v>118</v>
      </c>
      <c r="O11" s="147">
        <f>'4.1 Comptes 2020 natures'!O2</f>
        <v>7167</v>
      </c>
      <c r="P11" s="147">
        <f>'4.1 Comptes 2020 natures'!P2</f>
        <v>528</v>
      </c>
      <c r="Q11" s="147">
        <f>'4.1 Comptes 2020 natures'!Q2</f>
        <v>108</v>
      </c>
      <c r="R11" s="147">
        <f>'4.1 Comptes 2020 natures'!R2</f>
        <v>415</v>
      </c>
      <c r="S11" s="147">
        <f>'4.1 Comptes 2020 natures'!S2</f>
        <v>349</v>
      </c>
      <c r="T11" s="147">
        <f>'4.1 Comptes 2020 natures'!T2</f>
        <v>687</v>
      </c>
      <c r="U11" s="147">
        <f>'4.1 Comptes 2020 natures'!U2</f>
        <v>255</v>
      </c>
      <c r="V11" s="147">
        <f>'4.1 Comptes 2020 natures'!V2</f>
        <v>436</v>
      </c>
      <c r="W11" s="147">
        <f>'4.1 Comptes 2020 natures'!W2</f>
        <v>3190</v>
      </c>
      <c r="X11" s="148">
        <f>'4.1 Comptes 2020 natures'!X2</f>
        <v>324</v>
      </c>
      <c r="Y11" s="148">
        <f>'4.1 Comptes 2020 natures'!Y2</f>
        <v>1246</v>
      </c>
      <c r="Z11" s="148">
        <f>'4.1 Comptes 2020 natures'!Z2</f>
        <v>1528</v>
      </c>
      <c r="AA11" s="148">
        <f>'4.1 Comptes 2020 natures'!AA2</f>
        <v>96</v>
      </c>
      <c r="AB11" s="148">
        <f>'4.1 Comptes 2020 natures'!AB2</f>
        <v>149</v>
      </c>
      <c r="AC11" s="148">
        <f>'4.1 Comptes 2020 natures'!AC2</f>
        <v>516</v>
      </c>
      <c r="AD11" s="148">
        <f>'4.1 Comptes 2020 natures'!AD2</f>
        <v>671</v>
      </c>
      <c r="AE11" s="148">
        <f>'4.1 Comptes 2020 natures'!AE2</f>
        <v>572</v>
      </c>
      <c r="AF11" s="148">
        <f>'4.1 Comptes 2020 natures'!AF2</f>
        <v>490</v>
      </c>
      <c r="AG11" s="148">
        <f>'4.1 Comptes 2020 natures'!AG2</f>
        <v>1914</v>
      </c>
      <c r="AH11" s="148">
        <f>'4.1 Comptes 2020 natures'!AH2</f>
        <v>2615</v>
      </c>
      <c r="AI11" s="148">
        <f>'4.1 Comptes 2020 natures'!AI2</f>
        <v>227</v>
      </c>
      <c r="AJ11" s="148">
        <f>'4.1 Comptes 2020 natures'!AJ2</f>
        <v>131</v>
      </c>
      <c r="AK11" s="149">
        <f>'4.1 Comptes 2020 natures'!AK2</f>
        <v>1895</v>
      </c>
      <c r="AL11" s="149">
        <f>'4.1 Comptes 2020 natures'!AL2</f>
        <v>1135</v>
      </c>
      <c r="AM11" s="149">
        <f>'4.1 Comptes 2020 natures'!AM2</f>
        <v>1241</v>
      </c>
      <c r="AN11" s="149">
        <f>'4.1 Comptes 2020 natures'!AN2</f>
        <v>119</v>
      </c>
      <c r="AO11" s="149">
        <f>'4.1 Comptes 2020 natures'!AO2</f>
        <v>1195</v>
      </c>
      <c r="AP11" s="149">
        <f>'4.1 Comptes 2020 natures'!AP2</f>
        <v>663</v>
      </c>
      <c r="AQ11" s="149">
        <f>'4.1 Comptes 2020 natures'!AQ2</f>
        <v>645</v>
      </c>
      <c r="AR11" s="149">
        <f>'4.1 Comptes 2020 natures'!AR2</f>
        <v>1263</v>
      </c>
      <c r="AS11" s="149">
        <f>'4.1 Comptes 2020 natures'!AS2</f>
        <v>740</v>
      </c>
      <c r="AT11" s="149">
        <f>'4.1 Comptes 2020 natures'!AT2</f>
        <v>1028</v>
      </c>
      <c r="AU11" s="149">
        <f>'4.1 Comptes 2020 natures'!AU2</f>
        <v>314</v>
      </c>
      <c r="AV11" s="149">
        <f>'4.1 Comptes 2020 natures'!AV2</f>
        <v>2400</v>
      </c>
      <c r="AW11" s="149">
        <f>'4.1 Comptes 2020 natures'!AW2</f>
        <v>755</v>
      </c>
      <c r="AX11" s="149">
        <f>'4.1 Comptes 2020 natures'!AX2</f>
        <v>181</v>
      </c>
      <c r="AY11" s="149">
        <f>'4.1 Comptes 2020 natures'!AY2</f>
        <v>347</v>
      </c>
      <c r="AZ11" s="149">
        <f>'4.1 Comptes 2020 natures'!AZ2</f>
        <v>1690</v>
      </c>
      <c r="BA11" s="149">
        <f>'4.1 Comptes 2020 natures'!BA2</f>
        <v>387</v>
      </c>
      <c r="BB11" s="149">
        <f>'4.1 Comptes 2020 natures'!BB2</f>
        <v>1096</v>
      </c>
      <c r="BC11" s="150">
        <f>'4.1 Comptes 2020 natures'!BC2</f>
        <v>188</v>
      </c>
      <c r="BD11" s="150">
        <f>'4.1 Comptes 2020 natures'!BD2</f>
        <v>6434</v>
      </c>
      <c r="BE11" s="149">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'7.8 Quotité d''autofinancement'!D13</f>
        <v>3363.7745611797686</v>
      </c>
      <c r="E37" s="4">
        <f>'7.8 Quotité d''autofinancement'!E13</f>
        <v>2146.8497291440954</v>
      </c>
      <c r="F37" s="4">
        <f>'7.8 Quotité d''autofinancement'!F13</f>
        <v>1287.0372222222225</v>
      </c>
      <c r="G37" s="4">
        <f>'7.8 Quotité d''autofinancement'!G13</f>
        <v>4356.8770927835048</v>
      </c>
      <c r="H37" s="4">
        <f>'7.8 Quotité d''autofinancement'!H13</f>
        <v>748.47730941704219</v>
      </c>
      <c r="I37" s="4">
        <f>'7.8 Quotité d''autofinancement'!I13</f>
        <v>3076.3335169374827</v>
      </c>
      <c r="J37" s="4">
        <f>'7.8 Quotité d''autofinancement'!J13</f>
        <v>3957.8879957742233</v>
      </c>
      <c r="K37" s="4">
        <f>'7.8 Quotité d''autofinancement'!K13</f>
        <v>387.61345310136113</v>
      </c>
      <c r="L37" s="4">
        <f>'7.8 Quotité d''autofinancement'!L13</f>
        <v>5589.0641440798863</v>
      </c>
      <c r="M37" s="4">
        <f>'7.8 Quotité d''autofinancement'!M13</f>
        <v>1549.8934719183076</v>
      </c>
      <c r="N37" s="4">
        <f>'7.8 Quotité d''autofinancement'!N13</f>
        <v>0</v>
      </c>
      <c r="O37" s="4">
        <f>'7.8 Quotité d''autofinancement'!O13</f>
        <v>3012.9456815962053</v>
      </c>
      <c r="P37" s="4">
        <f>'7.8 Quotité d''autofinancement'!P13</f>
        <v>2589.5717613636357</v>
      </c>
      <c r="Q37" s="4">
        <f>'7.8 Quotité d''autofinancement'!Q13</f>
        <v>2268.837962962963</v>
      </c>
      <c r="R37" s="4">
        <f>'7.8 Quotité d''autofinancement'!R13</f>
        <v>4519.2737831325303</v>
      </c>
      <c r="S37" s="4">
        <f>'7.8 Quotité d''autofinancement'!S13</f>
        <v>6172.5720057306598</v>
      </c>
      <c r="T37" s="4">
        <f>'7.8 Quotité d''autofinancement'!T13</f>
        <v>309.52333333333235</v>
      </c>
      <c r="U37" s="4">
        <f>'7.8 Quotité d''autofinancement'!U13</f>
        <v>1148.1851372549013</v>
      </c>
      <c r="V37" s="4">
        <f>'7.8 Quotité d''autofinancement'!V13</f>
        <v>1007.3662844036702</v>
      </c>
      <c r="W37" s="4">
        <f>'7.8 Quotité d''autofinancement'!W13</f>
        <v>3265.9021442006269</v>
      </c>
      <c r="X37" s="4">
        <f>'7.8 Quotité d''autofinancement'!X13</f>
        <v>-3334.9074074074074</v>
      </c>
      <c r="Y37" s="4">
        <f>'7.8 Quotité d''autofinancement'!Y13</f>
        <v>6249.259967897272</v>
      </c>
      <c r="Z37" s="4">
        <f>'7.8 Quotité d''autofinancement'!Z13</f>
        <v>-5880.4168128272258</v>
      </c>
      <c r="AA37" s="4">
        <f>'7.8 Quotité d''autofinancement'!AA13</f>
        <v>1416.5729166666667</v>
      </c>
      <c r="AB37" s="4">
        <f>'7.8 Quotité d''autofinancement'!AB13</f>
        <v>1068.7534228187919</v>
      </c>
      <c r="AC37" s="4">
        <f>'7.8 Quotité d''autofinancement'!AC13</f>
        <v>507.19215116279054</v>
      </c>
      <c r="AD37" s="4">
        <f>'7.8 Quotité d''autofinancement'!AD13</f>
        <v>9841.0510134128181</v>
      </c>
      <c r="AE37" s="4">
        <f>'7.8 Quotité d''autofinancement'!AE13</f>
        <v>2247.7640384615379</v>
      </c>
      <c r="AF37" s="4">
        <f>'7.8 Quotité d''autofinancement'!AF13</f>
        <v>-6328.4958163265301</v>
      </c>
      <c r="AG37" s="4">
        <f>'7.8 Quotité d''autofinancement'!AG13</f>
        <v>-563.04482236154649</v>
      </c>
      <c r="AH37" s="4">
        <f>'7.8 Quotité d''autofinancement'!AH13</f>
        <v>3895.6585086042064</v>
      </c>
      <c r="AI37" s="4">
        <f>'7.8 Quotité d''autofinancement'!AI13</f>
        <v>537.50220264317181</v>
      </c>
      <c r="AJ37" s="4">
        <f>'7.8 Quotité d''autofinancement'!AJ13</f>
        <v>-8633.8858778625963</v>
      </c>
      <c r="AK37" s="4">
        <f>'7.8 Quotité d''autofinancement'!AK13</f>
        <v>5997.8113773087061</v>
      </c>
      <c r="AL37" s="4">
        <f>'7.8 Quotité d''autofinancement'!AL13</f>
        <v>-2980.0607929515418</v>
      </c>
      <c r="AM37" s="4">
        <f>'7.8 Quotité d''autofinancement'!AM13</f>
        <v>5517.3569298952461</v>
      </c>
      <c r="AN37" s="4">
        <f>'7.8 Quotité d''autofinancement'!AN13</f>
        <v>-4352.1665546218483</v>
      </c>
      <c r="AO37" s="4">
        <f>'7.8 Quotité d''autofinancement'!AO13</f>
        <v>-3215.9774309623426</v>
      </c>
      <c r="AP37" s="4">
        <f>'7.8 Quotité d''autofinancement'!AP13</f>
        <v>2201.8834690799395</v>
      </c>
      <c r="AQ37" s="4">
        <f>'7.8 Quotité d''autofinancement'!AQ13</f>
        <v>1438.9178294573644</v>
      </c>
      <c r="AR37" s="4">
        <f>'7.8 Quotité d''autofinancement'!AR13</f>
        <v>-1600.0405304829767</v>
      </c>
      <c r="AS37" s="4">
        <f>'7.8 Quotité d''autofinancement'!AS13</f>
        <v>4242.3674189189196</v>
      </c>
      <c r="AT37" s="4">
        <f>'7.8 Quotité d''autofinancement'!AT13</f>
        <v>4951.465145914397</v>
      </c>
      <c r="AU37" s="4">
        <f>'7.8 Quotité d''autofinancement'!AU13</f>
        <v>-5761.6688853503192</v>
      </c>
      <c r="AV37" s="4">
        <f>'7.8 Quotité d''autofinancement'!AV13</f>
        <v>4083.5316291666668</v>
      </c>
      <c r="AW37" s="4">
        <f>'7.8 Quotité d''autofinancement'!AW13</f>
        <v>3897.0930728476819</v>
      </c>
      <c r="AX37" s="4">
        <f>'7.8 Quotité d''autofinancement'!AX13</f>
        <v>1675.7038674033151</v>
      </c>
      <c r="AY37" s="4">
        <f>'7.8 Quotité d''autofinancement'!AY13</f>
        <v>179.72553314121041</v>
      </c>
      <c r="AZ37" s="4">
        <f>'7.8 Quotité d''autofinancement'!AZ13</f>
        <v>9902.1199822485196</v>
      </c>
      <c r="BA37" s="4">
        <f>'7.8 Quotité d''autofinancement'!BA13</f>
        <v>-1086.2502325581397</v>
      </c>
      <c r="BB37" s="4">
        <f>'7.8 Quotité d''autofinancement'!BB13</f>
        <v>5775.112062043796</v>
      </c>
      <c r="BC37" s="4">
        <f>'7.8 Quotité d''autofinancement'!BC13</f>
        <v>-3034.8407446808515</v>
      </c>
      <c r="BD37" s="4">
        <f>'7.8 Quotité d''autofinancement'!BD13</f>
        <v>6351.1389306807578</v>
      </c>
      <c r="BE37" s="4">
        <f>'7.8 Quotité d''autofinancement'!BE13</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'7.8 Quotité d''autofinancement'!D22</f>
        <v>10.654101135080721</v>
      </c>
      <c r="E39" s="4">
        <f>'7.8 Quotité d''autofinancement'!E22</f>
        <v>25.10164220756695</v>
      </c>
      <c r="F39" s="4">
        <f>'7.8 Quotité d''autofinancement'!F22</f>
        <v>28.998061425529741</v>
      </c>
      <c r="G39" s="4">
        <f>'7.8 Quotité d''autofinancement'!G22</f>
        <v>-5.3676389921461896</v>
      </c>
      <c r="H39" s="4">
        <f>'7.8 Quotité d''autofinancement'!H22</f>
        <v>18.365644224606971</v>
      </c>
      <c r="I39" s="4">
        <f>'7.8 Quotité d''autofinancement'!I22</f>
        <v>2.1890493442710442E-3</v>
      </c>
      <c r="J39" s="4">
        <f>'7.8 Quotité d''autofinancement'!J22</f>
        <v>19.993360087419742</v>
      </c>
      <c r="K39" s="4">
        <f>'7.8 Quotité d''autofinancement'!K22</f>
        <v>6.8834249326838224</v>
      </c>
      <c r="L39" s="4">
        <f>'7.8 Quotité d''autofinancement'!L22</f>
        <v>4.0598128846991139</v>
      </c>
      <c r="M39" s="4">
        <f>'7.8 Quotité d''autofinancement'!M22</f>
        <v>1.3324573514410587</v>
      </c>
      <c r="N39" s="4" t="e">
        <f>'7.8 Quotité d''autofinancement'!N22</f>
        <v>#VALUE!</v>
      </c>
      <c r="O39" s="4">
        <f>'7.8 Quotité d''autofinancement'!O22</f>
        <v>-2.4880831589213752</v>
      </c>
      <c r="P39" s="4">
        <f>'7.8 Quotité d''autofinancement'!P22</f>
        <v>5.3929429663759745</v>
      </c>
      <c r="Q39" s="4">
        <f>'7.8 Quotité d''autofinancement'!Q22</f>
        <v>-39.123522493587991</v>
      </c>
      <c r="R39" s="4">
        <f>'7.8 Quotité d''autofinancement'!R22</f>
        <v>6.5176456542176506</v>
      </c>
      <c r="S39" s="4">
        <f>'7.8 Quotité d''autofinancement'!S22</f>
        <v>7.536027175752305</v>
      </c>
      <c r="T39" s="4">
        <f>'7.8 Quotité d''autofinancement'!T22</f>
        <v>9.0991224808362379</v>
      </c>
      <c r="U39" s="4">
        <f>'7.8 Quotité d''autofinancement'!U22</f>
        <v>5.2396803077971157</v>
      </c>
      <c r="V39" s="4">
        <f>'7.8 Quotité d''autofinancement'!V22</f>
        <v>-0.30677577627973046</v>
      </c>
      <c r="W39" s="4">
        <f>'7.8 Quotité d''autofinancement'!W22</f>
        <v>14.944614433636403</v>
      </c>
      <c r="X39" s="4">
        <f>'7.8 Quotité d''autofinancement'!X22</f>
        <v>17.801725001207572</v>
      </c>
      <c r="Y39" s="4">
        <f>'7.8 Quotité d''autofinancement'!Y22</f>
        <v>8.2046222036020424</v>
      </c>
      <c r="Z39" s="4">
        <f>'7.8 Quotité d''autofinancement'!Z22</f>
        <v>37.964751398159464</v>
      </c>
      <c r="AA39" s="4">
        <f>'7.8 Quotité d''autofinancement'!AA22</f>
        <v>87.853343017549363</v>
      </c>
      <c r="AB39" s="4">
        <f>'7.8 Quotité d''autofinancement'!AB22</f>
        <v>-3.2138394841219928</v>
      </c>
      <c r="AC39" s="4">
        <f>'7.8 Quotité d''autofinancement'!AC22</f>
        <v>-32.487674015264901</v>
      </c>
      <c r="AD39" s="4">
        <f>'7.8 Quotité d''autofinancement'!AD22</f>
        <v>-17.083624234111038</v>
      </c>
      <c r="AE39" s="4">
        <f>'7.8 Quotité d''autofinancement'!AE22</f>
        <v>-4.0172033797898301</v>
      </c>
      <c r="AF39" s="4">
        <f>'7.8 Quotité d''autofinancement'!AF22</f>
        <v>36.767171247791509</v>
      </c>
      <c r="AG39" s="4">
        <f>'7.8 Quotité d''autofinancement'!AG22</f>
        <v>19.189210648507622</v>
      </c>
      <c r="AH39" s="4">
        <f>'7.8 Quotité d''autofinancement'!AH22</f>
        <v>15.0373076675549</v>
      </c>
      <c r="AI39" s="4">
        <f>'7.8 Quotité d''autofinancement'!AI22</f>
        <v>38.333665601395126</v>
      </c>
      <c r="AJ39" s="4">
        <f>'7.8 Quotité d''autofinancement'!AJ22</f>
        <v>-11.456818161667643</v>
      </c>
      <c r="AK39" s="4">
        <f>'7.8 Quotité d''autofinancement'!AK22</f>
        <v>1.4420799953506909</v>
      </c>
      <c r="AL39" s="4">
        <f>'7.8 Quotité d''autofinancement'!AL22</f>
        <v>14.147983502317283</v>
      </c>
      <c r="AM39" s="4">
        <f>'7.8 Quotité d''autofinancement'!AM22</f>
        <v>2.5261587453015304</v>
      </c>
      <c r="AN39" s="4">
        <f>'7.8 Quotité d''autofinancement'!AN22</f>
        <v>10.146082527862486</v>
      </c>
      <c r="AO39" s="4">
        <f>'7.8 Quotité d''autofinancement'!AO22</f>
        <v>9.5896444839914476</v>
      </c>
      <c r="AP39" s="4">
        <f>'7.8 Quotité d''autofinancement'!AP22</f>
        <v>28.574623376074264</v>
      </c>
      <c r="AQ39" s="4">
        <f>'7.8 Quotité d''autofinancement'!AQ22</f>
        <v>15.421670697216872</v>
      </c>
      <c r="AR39" s="4">
        <f>'7.8 Quotité d''autofinancement'!AR22</f>
        <v>22.706995009798504</v>
      </c>
      <c r="AS39" s="4">
        <f>'7.8 Quotité d''autofinancement'!AS22</f>
        <v>10.879525846503935</v>
      </c>
      <c r="AT39" s="4">
        <f>'7.8 Quotité d''autofinancement'!AT22</f>
        <v>2.156118601353481</v>
      </c>
      <c r="AU39" s="4">
        <f>'7.8 Quotité d''autofinancement'!AU22</f>
        <v>60.179112719543213</v>
      </c>
      <c r="AV39" s="4">
        <f>'7.8 Quotité d''autofinancement'!AV22</f>
        <v>-14.851375279152748</v>
      </c>
      <c r="AW39" s="4">
        <f>'7.8 Quotité d''autofinancement'!AW22</f>
        <v>1.8642715363077136</v>
      </c>
      <c r="AX39" s="4">
        <f>'7.8 Quotité d''autofinancement'!AX22</f>
        <v>0.37329112383579194</v>
      </c>
      <c r="AY39" s="4">
        <f>'7.8 Quotité d''autofinancement'!AY22</f>
        <v>24.9968135364627</v>
      </c>
      <c r="AZ39" s="4">
        <f>'7.8 Quotité d''autofinancement'!AZ22</f>
        <v>13.805810867707594</v>
      </c>
      <c r="BA39" s="4">
        <f>'7.8 Quotité d''autofinancement'!BA22</f>
        <v>25.71053376390477</v>
      </c>
      <c r="BB39" s="4">
        <f>'7.8 Quotité d''autofinancement'!BB22</f>
        <v>21.295298713274121</v>
      </c>
      <c r="BC39" s="4">
        <f>'7.8 Quotité d''autofinancement'!BC22</f>
        <v>2.9847576711010357</v>
      </c>
      <c r="BD39" s="4">
        <f>'7.8 Quotité d''autofinancement'!BD22</f>
        <v>16.549327459200917</v>
      </c>
      <c r="BE39" s="4">
        <f>'7.8 Quotité d''autofinancement'!BE22</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'7.8 Quotité d''autofinancement'!D42</f>
        <v>-0.49986973569250925</v>
      </c>
      <c r="E41" s="4">
        <f>'7.8 Quotité d''autofinancement'!E42</f>
        <v>-0.61835504459007262</v>
      </c>
      <c r="F41" s="4">
        <f>'7.8 Quotité d''autofinancement'!F42</f>
        <v>2.6479099034215912</v>
      </c>
      <c r="G41" s="4">
        <f>'7.8 Quotité d''autofinancement'!G42</f>
        <v>-0.47435089943930031</v>
      </c>
      <c r="H41" s="4">
        <f>'7.8 Quotité d''autofinancement'!H42</f>
        <v>-0.34443921149836265</v>
      </c>
      <c r="I41" s="4">
        <f>'7.8 Quotité d''autofinancement'!I42</f>
        <v>-5.397780237581193</v>
      </c>
      <c r="J41" s="4">
        <f>'7.8 Quotité d''autofinancement'!J42</f>
        <v>0.99121749555925076</v>
      </c>
      <c r="K41" s="4">
        <f>'7.8 Quotité d''autofinancement'!K42</f>
        <v>0.27475931728989472</v>
      </c>
      <c r="L41" s="4">
        <f>'7.8 Quotité d''autofinancement'!L42</f>
        <v>-0.43029233393941796</v>
      </c>
      <c r="M41" s="4">
        <f>'7.8 Quotité d''autofinancement'!M42</f>
        <v>4.1171688210509934E-2</v>
      </c>
      <c r="N41" s="4" t="e">
        <f>'7.8 Quotité d''autofinancement'!N42</f>
        <v>#VALUE!</v>
      </c>
      <c r="O41" s="4">
        <f>'7.8 Quotité d''autofinancement'!O42</f>
        <v>0.68919211892267274</v>
      </c>
      <c r="P41" s="4">
        <f>'7.8 Quotité d''autofinancement'!P42</f>
        <v>1.0524828364752012</v>
      </c>
      <c r="Q41" s="4">
        <f>'7.8 Quotité d''autofinancement'!Q42</f>
        <v>-2.4901332157096392</v>
      </c>
      <c r="R41" s="4">
        <f>'7.8 Quotité d''autofinancement'!R42</f>
        <v>0.97214500605342391</v>
      </c>
      <c r="S41" s="4">
        <f>'7.8 Quotité d''autofinancement'!S42</f>
        <v>6.3342830510079144</v>
      </c>
      <c r="T41" s="4">
        <f>'7.8 Quotité d''autofinancement'!T42</f>
        <v>1.6065951956240987</v>
      </c>
      <c r="U41" s="4">
        <f>'7.8 Quotité d''autofinancement'!U42</f>
        <v>-1.7733384657406683</v>
      </c>
      <c r="V41" s="4">
        <f>'7.8 Quotité d''autofinancement'!V42</f>
        <v>2.2226388551243841</v>
      </c>
      <c r="W41" s="4">
        <f>'7.8 Quotité d''autofinancement'!W42</f>
        <v>-1.1368104852848662</v>
      </c>
      <c r="X41" s="4">
        <f>'7.8 Quotité d''autofinancement'!X42</f>
        <v>2.6700961479576211E-2</v>
      </c>
      <c r="Y41" s="4">
        <f>'7.8 Quotité d''autofinancement'!Y42</f>
        <v>2.0713462472600286</v>
      </c>
      <c r="Z41" s="4">
        <f>'7.8 Quotité d''autofinancement'!Z42</f>
        <v>3.4140192614827071E-2</v>
      </c>
      <c r="AA41" s="4">
        <f>'7.8 Quotité d''autofinancement'!AA42</f>
        <v>-4.3289369536023337</v>
      </c>
      <c r="AB41" s="4">
        <f>'7.8 Quotité d''autofinancement'!AB42</f>
        <v>-4.4624582205118255</v>
      </c>
      <c r="AC41" s="4">
        <f>'7.8 Quotité d''autofinancement'!AC42</f>
        <v>0.32256309814869116</v>
      </c>
      <c r="AD41" s="4">
        <f>'7.8 Quotité d''autofinancement'!AD42</f>
        <v>-4.8933377718056548</v>
      </c>
      <c r="AE41" s="4">
        <f>'7.8 Quotité d''autofinancement'!AE42</f>
        <v>-1.614874686712894</v>
      </c>
      <c r="AF41" s="4">
        <f>'7.8 Quotité d''autofinancement'!AF42</f>
        <v>-2.3795868196753434</v>
      </c>
      <c r="AG41" s="4">
        <f>'7.8 Quotité d''autofinancement'!AG42</f>
        <v>1.1482295441985918E-2</v>
      </c>
      <c r="AH41" s="4">
        <f>'7.8 Quotité d''autofinancement'!AH42</f>
        <v>0.57385401428597638</v>
      </c>
      <c r="AI41" s="4">
        <f>'7.8 Quotité d''autofinancement'!AI42</f>
        <v>1.6242109830556417</v>
      </c>
      <c r="AJ41" s="4">
        <f>'7.8 Quotité d''autofinancement'!AJ42</f>
        <v>-1.0041697415242847</v>
      </c>
      <c r="AK41" s="4">
        <f>'7.8 Quotité d''autofinancement'!AK42</f>
        <v>1.7780488706639779</v>
      </c>
      <c r="AL41" s="4">
        <f>'7.8 Quotité d''autofinancement'!AL42</f>
        <v>-5.732777554373877</v>
      </c>
      <c r="AM41" s="4">
        <f>'7.8 Quotité d''autofinancement'!AM42</f>
        <v>1.4904041699502613</v>
      </c>
      <c r="AN41" s="4">
        <f>'7.8 Quotité d''autofinancement'!AN42</f>
        <v>3.4126225596261071</v>
      </c>
      <c r="AO41" s="4">
        <f>'7.8 Quotité d''autofinancement'!AO42</f>
        <v>-0.81976153386833506</v>
      </c>
      <c r="AP41" s="4">
        <f>'7.8 Quotité d''autofinancement'!AP42</f>
        <v>0.37628239393761437</v>
      </c>
      <c r="AQ41" s="4">
        <f>'7.8 Quotité d''autofinancement'!AQ42</f>
        <v>1.3774946370212668</v>
      </c>
      <c r="AR41" s="4">
        <f>'7.8 Quotité d''autofinancement'!AR42</f>
        <v>-8.1282371951500938</v>
      </c>
      <c r="AS41" s="4">
        <f>'7.8 Quotité d''autofinancement'!AS42</f>
        <v>-5.08274635583658</v>
      </c>
      <c r="AT41" s="4">
        <f>'7.8 Quotité d''autofinancement'!AT42</f>
        <v>5.2809038779647328E-2</v>
      </c>
      <c r="AU41" s="4">
        <f>'7.8 Quotité d''autofinancement'!AU42</f>
        <v>-0.32519913808361622</v>
      </c>
      <c r="AV41" s="4">
        <f>'7.8 Quotité d''autofinancement'!AV42</f>
        <v>2.5024438796371458</v>
      </c>
      <c r="AW41" s="4">
        <f>'7.8 Quotité d''autofinancement'!AW42</f>
        <v>-0.10782544415512418</v>
      </c>
      <c r="AX41" s="4">
        <f>'7.8 Quotité d''autofinancement'!AX42</f>
        <v>-1.0871514162913094</v>
      </c>
      <c r="AY41" s="4">
        <f>'7.8 Quotité d''autofinancement'!AY42</f>
        <v>-3.9309294528324323</v>
      </c>
      <c r="AZ41" s="4">
        <f>'7.8 Quotité d''autofinancement'!AZ42</f>
        <v>2.0724646938734366</v>
      </c>
      <c r="BA41" s="4">
        <f>'7.8 Quotité d''autofinancement'!BA42</f>
        <v>-3.3422065977215309</v>
      </c>
      <c r="BB41" s="4">
        <f>'7.8 Quotité d''autofinancement'!BB42</f>
        <v>-2.0592453560740736</v>
      </c>
      <c r="BC41" s="4">
        <f>'7.8 Quotité d''autofinancement'!BC42</f>
        <v>-1.8379466662706283</v>
      </c>
      <c r="BD41" s="4">
        <f>'7.8 Quotité d''autofinancement'!BD42</f>
        <v>-1.639107901842753</v>
      </c>
      <c r="BE41" s="4">
        <f>'7.8 Quotité d''autofinancement'!BE42</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5"/>
      <c r="B9" s="155"/>
      <c r="C9" s="155"/>
      <c r="D9" s="155"/>
      <c r="E9" s="155"/>
      <c r="F9" s="155"/>
      <c r="G9" s="155"/>
      <c r="H9" s="155"/>
    </row>
    <row r="10" spans="1:8" ht="15.75" thickBot="1" x14ac:dyDescent="0.3">
      <c r="B10" s="227" t="s">
        <v>597</v>
      </c>
      <c r="C10" s="227"/>
      <c r="D10" s="227"/>
    </row>
    <row r="11" spans="1:8" ht="15.75" thickBot="1" x14ac:dyDescent="0.3">
      <c r="A11" s="156"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59"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59"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59" t="s">
        <v>585</v>
      </c>
    </row>
    <row r="51" spans="1:3" x14ac:dyDescent="0.25">
      <c r="A51" s="158" t="s">
        <v>598</v>
      </c>
      <c r="B51" s="197" t="s">
        <v>783</v>
      </c>
      <c r="C51" s="157"/>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2"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3">
        <f t="shared" ref="E160:R160" si="35">E157-E159</f>
        <v>-1.127773430198431E-10</v>
      </c>
      <c r="F160" s="153">
        <f t="shared" si="35"/>
        <v>0</v>
      </c>
      <c r="G160" s="153">
        <f t="shared" si="35"/>
        <v>5.2295945351943374E-12</v>
      </c>
      <c r="H160" s="153">
        <f t="shared" si="35"/>
        <v>0</v>
      </c>
      <c r="I160" s="153">
        <f t="shared" si="35"/>
        <v>-5.8207660913467407E-11</v>
      </c>
      <c r="J160" s="153">
        <f t="shared" si="35"/>
        <v>0</v>
      </c>
      <c r="K160" s="153">
        <f t="shared" si="35"/>
        <v>0</v>
      </c>
      <c r="L160" s="153">
        <f t="shared" si="35"/>
        <v>0</v>
      </c>
      <c r="M160" s="153">
        <f t="shared" si="35"/>
        <v>0</v>
      </c>
      <c r="N160" s="153">
        <f t="shared" si="35"/>
        <v>0</v>
      </c>
      <c r="O160" s="153">
        <f t="shared" si="35"/>
        <v>0</v>
      </c>
      <c r="P160" s="153">
        <f t="shared" si="35"/>
        <v>0</v>
      </c>
      <c r="Q160" s="153">
        <f t="shared" si="35"/>
        <v>0</v>
      </c>
      <c r="R160" s="153">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4" t="s">
        <v>28</v>
      </c>
    </row>
    <row r="7" spans="1:5" x14ac:dyDescent="0.25">
      <c r="E7" s="65" t="s">
        <v>205</v>
      </c>
    </row>
    <row r="8" spans="1:5" ht="21" x14ac:dyDescent="0.35">
      <c r="A8" s="92">
        <v>3</v>
      </c>
      <c r="B8" s="92"/>
      <c r="C8" s="92"/>
      <c r="D8" s="92" t="s">
        <v>60</v>
      </c>
      <c r="E8" s="171">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2">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1">
        <f>E154+E155</f>
        <v>338069</v>
      </c>
      <c r="F157" s="181">
        <f t="shared" ref="F157:BI157" si="102">F154+F155</f>
        <v>183367.53000000003</v>
      </c>
      <c r="G157" s="181">
        <f t="shared" si="102"/>
        <v>-29321.279999999999</v>
      </c>
      <c r="H157" s="181">
        <f t="shared" si="102"/>
        <v>21653.66</v>
      </c>
      <c r="I157" s="181">
        <f t="shared" si="102"/>
        <v>461623.62999999995</v>
      </c>
      <c r="J157" s="181">
        <f t="shared" si="102"/>
        <v>1051215.94</v>
      </c>
      <c r="K157" s="181">
        <f t="shared" si="102"/>
        <v>253856.48</v>
      </c>
      <c r="L157" s="181">
        <f t="shared" si="102"/>
        <v>2089673.1800000002</v>
      </c>
      <c r="M157" s="181">
        <f t="shared" si="102"/>
        <v>-1352.8600000000151</v>
      </c>
      <c r="N157" s="181">
        <f t="shared" si="102"/>
        <v>-63918.92</v>
      </c>
      <c r="O157" s="181">
        <f t="shared" si="102"/>
        <v>-1177403.47</v>
      </c>
      <c r="P157" s="181">
        <f t="shared" si="102"/>
        <v>-93731.8</v>
      </c>
      <c r="Q157" s="181">
        <f t="shared" si="102"/>
        <v>-9460.8100000000013</v>
      </c>
      <c r="R157" s="181">
        <f t="shared" si="102"/>
        <v>-16853.579999999998</v>
      </c>
      <c r="S157" s="181">
        <f t="shared" si="102"/>
        <v>-13071.369999999995</v>
      </c>
      <c r="T157" s="181">
        <f t="shared" si="102"/>
        <v>262757.42</v>
      </c>
      <c r="U157" s="181">
        <f t="shared" si="102"/>
        <v>9048.7099999999991</v>
      </c>
      <c r="V157" s="181">
        <f t="shared" si="102"/>
        <v>-152377.16</v>
      </c>
      <c r="W157" s="181">
        <f t="shared" si="102"/>
        <v>364711.41000000003</v>
      </c>
      <c r="X157" s="181">
        <f t="shared" si="102"/>
        <v>26286.14</v>
      </c>
      <c r="Y157" s="181">
        <f t="shared" si="102"/>
        <v>178997.68</v>
      </c>
      <c r="Z157" s="181">
        <f t="shared" si="102"/>
        <v>3517719.9899999998</v>
      </c>
      <c r="AA157" s="181">
        <f t="shared" si="102"/>
        <v>-11170.27</v>
      </c>
      <c r="AB157" s="181">
        <f t="shared" si="102"/>
        <v>41421.78</v>
      </c>
      <c r="AC157" s="181">
        <f t="shared" si="102"/>
        <v>-114596.97</v>
      </c>
      <c r="AD157" s="181">
        <f t="shared" si="102"/>
        <v>-99000.459999999992</v>
      </c>
      <c r="AE157" s="181">
        <f t="shared" si="102"/>
        <v>-194273.68</v>
      </c>
      <c r="AF157" s="181">
        <f t="shared" si="102"/>
        <v>122538.76</v>
      </c>
      <c r="AG157" s="181">
        <f t="shared" si="102"/>
        <v>1107210.3</v>
      </c>
      <c r="AH157" s="181">
        <f t="shared" si="102"/>
        <v>243887.35</v>
      </c>
      <c r="AI157" s="181">
        <f t="shared" si="102"/>
        <v>-5355.96</v>
      </c>
      <c r="AJ157" s="181">
        <f t="shared" si="102"/>
        <v>22586.400000000001</v>
      </c>
      <c r="AK157" s="181">
        <f t="shared" si="102"/>
        <v>153720</v>
      </c>
      <c r="AL157" s="181">
        <f t="shared" si="102"/>
        <v>-32824.589999999997</v>
      </c>
      <c r="AM157" s="181">
        <f t="shared" si="102"/>
        <v>-5589.7700000000041</v>
      </c>
      <c r="AN157" s="181">
        <f t="shared" si="102"/>
        <v>13711.05</v>
      </c>
      <c r="AO157" s="181">
        <f t="shared" si="102"/>
        <v>341994.52</v>
      </c>
      <c r="AP157" s="181">
        <f t="shared" si="102"/>
        <v>197653.74000000002</v>
      </c>
      <c r="AQ157" s="181">
        <f t="shared" si="102"/>
        <v>23915.769999999997</v>
      </c>
      <c r="AR157" s="181">
        <f t="shared" si="102"/>
        <v>50671.79</v>
      </c>
      <c r="AS157" s="181">
        <f t="shared" si="102"/>
        <v>52551.100000000006</v>
      </c>
      <c r="AT157" s="181">
        <f t="shared" si="102"/>
        <v>35118.03</v>
      </c>
      <c r="AU157" s="181">
        <f t="shared" si="102"/>
        <v>112815.42</v>
      </c>
      <c r="AV157" s="181">
        <f t="shared" si="102"/>
        <v>-268507.58</v>
      </c>
      <c r="AW157" s="181">
        <f t="shared" si="102"/>
        <v>-9064.0300000000025</v>
      </c>
      <c r="AX157" s="181">
        <f t="shared" si="102"/>
        <v>29819.599999999999</v>
      </c>
      <c r="AY157" s="181">
        <f t="shared" si="102"/>
        <v>73689.049999999988</v>
      </c>
      <c r="AZ157" s="181">
        <f t="shared" si="102"/>
        <v>79042.83</v>
      </c>
      <c r="BA157" s="181">
        <f t="shared" si="102"/>
        <v>160878.04999999999</v>
      </c>
      <c r="BB157" s="181">
        <f t="shared" si="102"/>
        <v>192186.95</v>
      </c>
      <c r="BC157" s="181">
        <f t="shared" si="102"/>
        <v>-14911.230000000001</v>
      </c>
      <c r="BD157" s="181">
        <f t="shared" si="102"/>
        <v>1253727.51</v>
      </c>
      <c r="BE157" s="181">
        <f t="shared" si="102"/>
        <v>49199.93</v>
      </c>
      <c r="BF157" s="181">
        <f t="shared" si="102"/>
        <v>10804534.910000002</v>
      </c>
      <c r="BG157" s="181">
        <f t="shared" si="102"/>
        <v>3478485.71</v>
      </c>
      <c r="BH157" s="181">
        <f t="shared" si="102"/>
        <v>4836251.0600000005</v>
      </c>
      <c r="BI157" s="181">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3">
        <f t="shared" ref="E160:AJ160" si="105">E157-E159</f>
        <v>-4.6566128730773926E-10</v>
      </c>
      <c r="F160" s="153">
        <f t="shared" si="105"/>
        <v>-2.3283064365386963E-10</v>
      </c>
      <c r="G160" s="153">
        <f t="shared" si="105"/>
        <v>-2.0372681319713593E-10</v>
      </c>
      <c r="H160" s="153">
        <f t="shared" si="105"/>
        <v>-1.4915713109076023E-10</v>
      </c>
      <c r="I160" s="153">
        <f t="shared" si="105"/>
        <v>-2.7357600629329681E-9</v>
      </c>
      <c r="J160" s="153">
        <f t="shared" si="105"/>
        <v>0</v>
      </c>
      <c r="K160" s="153">
        <f t="shared" si="105"/>
        <v>-4.3655745685100555E-10</v>
      </c>
      <c r="L160" s="153">
        <f t="shared" si="105"/>
        <v>-6.9849193096160889E-9</v>
      </c>
      <c r="M160" s="153">
        <f t="shared" si="105"/>
        <v>-6.1118043959140778E-10</v>
      </c>
      <c r="N160" s="153">
        <f t="shared" si="105"/>
        <v>0</v>
      </c>
      <c r="O160" s="153">
        <f t="shared" si="105"/>
        <v>2.5611370801925659E-9</v>
      </c>
      <c r="P160" s="153">
        <f t="shared" si="105"/>
        <v>0</v>
      </c>
      <c r="Q160" s="153">
        <f t="shared" si="105"/>
        <v>0</v>
      </c>
      <c r="R160" s="153">
        <f t="shared" si="105"/>
        <v>-1.5643308870494366E-10</v>
      </c>
      <c r="S160" s="153">
        <f t="shared" si="105"/>
        <v>1.1641532182693481E-10</v>
      </c>
      <c r="T160" s="153">
        <f t="shared" si="105"/>
        <v>0</v>
      </c>
      <c r="U160" s="153">
        <f t="shared" si="105"/>
        <v>3.637978807091713E-11</v>
      </c>
      <c r="V160" s="153">
        <f t="shared" si="105"/>
        <v>6.1118043959140778E-10</v>
      </c>
      <c r="W160" s="153">
        <f t="shared" si="105"/>
        <v>0</v>
      </c>
      <c r="X160" s="153">
        <f t="shared" si="105"/>
        <v>-3.637978807091713E-10</v>
      </c>
      <c r="Y160" s="153">
        <f t="shared" si="105"/>
        <v>2.9103830456733704E-10</v>
      </c>
      <c r="Z160" s="153">
        <f t="shared" si="105"/>
        <v>0</v>
      </c>
      <c r="AA160" s="153">
        <f t="shared" si="105"/>
        <v>1.8189894035458565E-11</v>
      </c>
      <c r="AB160" s="153">
        <f t="shared" si="105"/>
        <v>0</v>
      </c>
      <c r="AC160" s="153">
        <f t="shared" si="105"/>
        <v>1.1350493878126144E-9</v>
      </c>
      <c r="AD160" s="153">
        <f t="shared" si="105"/>
        <v>1.8335413187742233E-9</v>
      </c>
      <c r="AE160" s="153">
        <f t="shared" si="105"/>
        <v>-2.9103830456733704E-10</v>
      </c>
      <c r="AF160" s="153">
        <f t="shared" si="105"/>
        <v>2.1827872842550278E-10</v>
      </c>
      <c r="AG160" s="153">
        <f t="shared" si="105"/>
        <v>-2.5611370801925659E-9</v>
      </c>
      <c r="AH160" s="153">
        <f t="shared" si="105"/>
        <v>2.2409949451684952E-9</v>
      </c>
      <c r="AI160" s="153">
        <f t="shared" si="105"/>
        <v>-3.7289282772690058E-11</v>
      </c>
      <c r="AJ160" s="153">
        <f t="shared" si="105"/>
        <v>0</v>
      </c>
      <c r="AK160" s="153">
        <f t="shared" ref="AK160:BI160" si="106">AK157-AK159</f>
        <v>-9.3132257461547852E-10</v>
      </c>
      <c r="AL160" s="153">
        <f t="shared" si="106"/>
        <v>1.7171259969472885E-9</v>
      </c>
      <c r="AM160" s="153">
        <f t="shared" si="106"/>
        <v>4.8021320253610611E-10</v>
      </c>
      <c r="AN160" s="153">
        <f t="shared" si="106"/>
        <v>6.9121597334742546E-11</v>
      </c>
      <c r="AO160" s="153">
        <f t="shared" si="106"/>
        <v>-4.6566128730773926E-10</v>
      </c>
      <c r="AP160" s="153">
        <f t="shared" si="106"/>
        <v>-6.6938810050487518E-10</v>
      </c>
      <c r="AQ160" s="153">
        <f t="shared" si="106"/>
        <v>4.4383341446518898E-10</v>
      </c>
      <c r="AR160" s="153">
        <f t="shared" si="106"/>
        <v>-9.6770236268639565E-10</v>
      </c>
      <c r="AS160" s="153">
        <f t="shared" si="106"/>
        <v>-8.7311491370201111E-11</v>
      </c>
      <c r="AT160" s="153">
        <f t="shared" si="106"/>
        <v>-2.6193447411060333E-10</v>
      </c>
      <c r="AU160" s="153">
        <f t="shared" si="106"/>
        <v>0</v>
      </c>
      <c r="AV160" s="153">
        <f t="shared" si="106"/>
        <v>0</v>
      </c>
      <c r="AW160" s="153">
        <f t="shared" si="106"/>
        <v>-2.0736479200422764E-10</v>
      </c>
      <c r="AX160" s="153">
        <f t="shared" si="106"/>
        <v>-9.4587448984384537E-11</v>
      </c>
      <c r="AY160" s="153">
        <f t="shared" si="106"/>
        <v>1.7462298274040222E-10</v>
      </c>
      <c r="AZ160" s="153">
        <f t="shared" si="106"/>
        <v>0</v>
      </c>
      <c r="BA160" s="153">
        <f t="shared" si="106"/>
        <v>0</v>
      </c>
      <c r="BB160" s="153">
        <f t="shared" si="106"/>
        <v>0</v>
      </c>
      <c r="BC160" s="153">
        <f t="shared" si="106"/>
        <v>9.6406438387930393E-11</v>
      </c>
      <c r="BD160" s="153">
        <f t="shared" si="106"/>
        <v>2.0954757928848267E-9</v>
      </c>
      <c r="BE160" s="153">
        <f t="shared" si="106"/>
        <v>-1.673470251262188E-10</v>
      </c>
      <c r="BF160" s="153">
        <f t="shared" si="106"/>
        <v>1.5459954738616943E-7</v>
      </c>
      <c r="BG160" s="153">
        <f t="shared" si="106"/>
        <v>-8.3819031715393066E-9</v>
      </c>
      <c r="BH160" s="153">
        <f t="shared" si="106"/>
        <v>0</v>
      </c>
      <c r="BI160" s="153">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8">
        <f t="shared" si="111"/>
        <v>5400</v>
      </c>
      <c r="J179" s="61">
        <f t="shared" si="111"/>
        <v>0</v>
      </c>
      <c r="K179" s="198">
        <f t="shared" si="111"/>
        <v>16855.350000000006</v>
      </c>
      <c r="L179" s="61">
        <f t="shared" si="111"/>
        <v>-15853.609999999404</v>
      </c>
      <c r="M179" s="61">
        <f t="shared" si="111"/>
        <v>0</v>
      </c>
      <c r="N179" s="61">
        <f t="shared" si="111"/>
        <v>0</v>
      </c>
      <c r="O179" s="61">
        <f t="shared" si="111"/>
        <v>0</v>
      </c>
      <c r="P179" s="198">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4"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4"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1"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6">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25">
      <c r="F218" s="4"/>
      <c r="G218" s="4"/>
      <c r="H218" s="4"/>
      <c r="I218" s="199"/>
      <c r="J218" s="4"/>
      <c r="K218" s="4"/>
      <c r="L218" s="4"/>
      <c r="M218" s="4"/>
      <c r="N218" s="4"/>
      <c r="O218" s="4"/>
      <c r="P218" s="153"/>
      <c r="Q218" s="4"/>
      <c r="R218" s="4"/>
      <c r="S218" s="80"/>
      <c r="T218">
        <v>216</v>
      </c>
    </row>
    <row r="219" spans="3:20" x14ac:dyDescent="0.25">
      <c r="C219" s="160"/>
      <c r="D219" s="160"/>
      <c r="E219" s="160"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3">
        <f>F4-F120</f>
        <v>0</v>
      </c>
      <c r="G225" s="153">
        <f t="shared" ref="G225:S225" si="55">G4-G120</f>
        <v>0</v>
      </c>
      <c r="H225" s="153">
        <f t="shared" si="55"/>
        <v>0</v>
      </c>
      <c r="I225" s="153">
        <f t="shared" si="55"/>
        <v>0</v>
      </c>
      <c r="J225" s="153">
        <f t="shared" si="55"/>
        <v>0</v>
      </c>
      <c r="K225" s="153">
        <f t="shared" si="55"/>
        <v>0</v>
      </c>
      <c r="L225" s="153">
        <f t="shared" si="55"/>
        <v>0</v>
      </c>
      <c r="M225" s="153">
        <f t="shared" si="55"/>
        <v>0</v>
      </c>
      <c r="N225" s="153">
        <f t="shared" si="55"/>
        <v>0</v>
      </c>
      <c r="O225" s="153">
        <f t="shared" si="55"/>
        <v>0</v>
      </c>
      <c r="P225" s="153">
        <f t="shared" si="55"/>
        <v>0</v>
      </c>
      <c r="Q225" s="153">
        <f t="shared" si="55"/>
        <v>0</v>
      </c>
      <c r="R225" s="153">
        <f t="shared" si="55"/>
        <v>0</v>
      </c>
      <c r="S225" s="153">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4" t="s">
        <v>56</v>
      </c>
    </row>
    <row r="7" spans="1:6" ht="21" x14ac:dyDescent="0.35">
      <c r="A7" s="73">
        <v>1</v>
      </c>
      <c r="B7" s="73"/>
      <c r="C7" s="73"/>
      <c r="D7" s="73"/>
      <c r="E7" s="73" t="s">
        <v>246</v>
      </c>
      <c r="F7" s="175">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7">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0"/>
      <c r="D222" s="160"/>
      <c r="E222" s="160"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3" t="s">
        <v>778</v>
      </c>
      <c r="B2" s="7"/>
    </row>
    <row r="3" spans="1:16" ht="15" customHeight="1" x14ac:dyDescent="0.25">
      <c r="A3" s="7"/>
      <c r="B3" s="7"/>
    </row>
    <row r="4" spans="1:16" ht="15" customHeight="1" x14ac:dyDescent="0.4">
      <c r="A4" s="42"/>
      <c r="B4" s="7"/>
    </row>
    <row r="5" spans="1:16" x14ac:dyDescent="0.25">
      <c r="A5" s="184"/>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0">
        <f>C11+C13+C15-C17</f>
        <v>3081680.2</v>
      </c>
      <c r="D20" s="180">
        <f t="shared" ref="D20:O20" si="0">D11+D13+D15-D17</f>
        <v>0</v>
      </c>
      <c r="E20" s="180">
        <f t="shared" si="0"/>
        <v>291425.59999999998</v>
      </c>
      <c r="F20" s="180">
        <f t="shared" si="0"/>
        <v>0</v>
      </c>
      <c r="G20" s="180">
        <f t="shared" si="0"/>
        <v>410794.05</v>
      </c>
      <c r="H20" s="180">
        <f t="shared" si="0"/>
        <v>3427101.65</v>
      </c>
      <c r="I20" s="180">
        <f t="shared" si="0"/>
        <v>0</v>
      </c>
      <c r="J20" s="180">
        <f t="shared" si="0"/>
        <v>0</v>
      </c>
      <c r="K20" s="180">
        <f t="shared" si="0"/>
        <v>0</v>
      </c>
      <c r="L20" s="180">
        <f t="shared" si="0"/>
        <v>0</v>
      </c>
      <c r="M20" s="180">
        <f t="shared" si="0"/>
        <v>0</v>
      </c>
      <c r="N20" s="180">
        <f t="shared" si="0"/>
        <v>0</v>
      </c>
      <c r="O20" s="180">
        <f t="shared" si="0"/>
        <v>0</v>
      </c>
      <c r="P20" s="180">
        <f>SUM(C20:O20)</f>
        <v>7211001.5</v>
      </c>
    </row>
    <row r="21" spans="1:16" x14ac:dyDescent="0.25">
      <c r="A21" s="67"/>
      <c r="B21" s="7"/>
      <c r="C21" s="181"/>
      <c r="D21" s="181"/>
      <c r="E21" s="181"/>
      <c r="F21" s="181"/>
      <c r="G21" s="181"/>
      <c r="H21" s="181"/>
      <c r="I21" s="181"/>
      <c r="J21" s="181"/>
      <c r="K21" s="181"/>
      <c r="L21" s="181"/>
      <c r="M21" s="181"/>
      <c r="N21" s="181"/>
      <c r="O21" s="181"/>
      <c r="P21" s="181"/>
    </row>
    <row r="22" spans="1:16" x14ac:dyDescent="0.25">
      <c r="A22" s="67"/>
      <c r="B22" s="99" t="s">
        <v>509</v>
      </c>
      <c r="C22" s="180">
        <f t="shared" ref="C22:O22" si="1">C9-C7</f>
        <v>-5153658.6999999993</v>
      </c>
      <c r="D22" s="180">
        <f t="shared" si="1"/>
        <v>0</v>
      </c>
      <c r="E22" s="180">
        <f t="shared" si="1"/>
        <v>-100196.82</v>
      </c>
      <c r="F22" s="180">
        <f t="shared" si="1"/>
        <v>-274399.86000000004</v>
      </c>
      <c r="G22" s="180">
        <f t="shared" si="1"/>
        <v>-696064.59</v>
      </c>
      <c r="H22" s="180">
        <f t="shared" si="1"/>
        <v>-27565738.919999998</v>
      </c>
      <c r="I22" s="180">
        <f t="shared" si="1"/>
        <v>0</v>
      </c>
      <c r="J22" s="180">
        <f t="shared" si="1"/>
        <v>0</v>
      </c>
      <c r="K22" s="180">
        <f t="shared" si="1"/>
        <v>0</v>
      </c>
      <c r="L22" s="180">
        <f t="shared" si="1"/>
        <v>0</v>
      </c>
      <c r="M22" s="180">
        <f t="shared" si="1"/>
        <v>-1273171</v>
      </c>
      <c r="N22" s="180">
        <f t="shared" si="1"/>
        <v>0</v>
      </c>
      <c r="O22" s="180">
        <f t="shared" si="1"/>
        <v>0</v>
      </c>
      <c r="P22" s="180">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6" t="s">
        <v>780</v>
      </c>
    </row>
    <row r="4" spans="1:3" ht="15" customHeight="1" thickBot="1" x14ac:dyDescent="0.45">
      <c r="A4" s="42"/>
      <c r="B4" s="179" t="s">
        <v>28</v>
      </c>
    </row>
    <row r="5" spans="1:3" ht="15" customHeight="1" x14ac:dyDescent="0.25">
      <c r="C5" s="65"/>
    </row>
    <row r="6" spans="1:3" ht="15" customHeight="1" x14ac:dyDescent="0.25">
      <c r="C6" s="182"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09"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09"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1"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4" t="s">
        <v>28</v>
      </c>
    </row>
    <row r="7" spans="1:5" ht="21" x14ac:dyDescent="0.35">
      <c r="A7" s="102">
        <v>5</v>
      </c>
      <c r="B7" s="102"/>
      <c r="C7" s="102"/>
      <c r="D7" s="102" t="s">
        <v>193</v>
      </c>
      <c r="E7" s="185">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6">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8" t="s">
        <v>225</v>
      </c>
      <c r="E185" s="189">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2"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3"/>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3">
        <f t="shared" ref="E162:N162" si="111">E157-E161</f>
        <v>0</v>
      </c>
      <c r="F162" s="153">
        <f t="shared" si="111"/>
        <v>0</v>
      </c>
      <c r="G162" s="153">
        <f t="shared" si="111"/>
        <v>0</v>
      </c>
      <c r="H162" s="153">
        <f t="shared" si="111"/>
        <v>0</v>
      </c>
      <c r="I162" s="153">
        <f t="shared" si="111"/>
        <v>0</v>
      </c>
      <c r="J162" s="153">
        <f t="shared" si="111"/>
        <v>0</v>
      </c>
      <c r="K162" s="153">
        <f t="shared" si="111"/>
        <v>0</v>
      </c>
      <c r="L162" s="153">
        <f t="shared" si="111"/>
        <v>0</v>
      </c>
      <c r="M162" s="153">
        <f t="shared" si="111"/>
        <v>0</v>
      </c>
      <c r="N162" s="153">
        <f t="shared" si="111"/>
        <v>0</v>
      </c>
      <c r="O162" s="153">
        <f>O157-O161</f>
        <v>0</v>
      </c>
      <c r="P162" s="153">
        <f t="shared" ref="P162:BI162" si="112">P157-P161</f>
        <v>0</v>
      </c>
      <c r="Q162" s="153">
        <f t="shared" si="112"/>
        <v>0</v>
      </c>
      <c r="R162" s="153">
        <f t="shared" si="112"/>
        <v>0</v>
      </c>
      <c r="S162" s="153">
        <f t="shared" si="112"/>
        <v>0</v>
      </c>
      <c r="T162" s="153">
        <f t="shared" si="112"/>
        <v>0</v>
      </c>
      <c r="U162" s="153">
        <f t="shared" si="112"/>
        <v>0</v>
      </c>
      <c r="V162" s="153">
        <f t="shared" si="112"/>
        <v>0</v>
      </c>
      <c r="W162" s="153">
        <f t="shared" si="112"/>
        <v>0</v>
      </c>
      <c r="X162" s="153">
        <f t="shared" si="112"/>
        <v>0</v>
      </c>
      <c r="Y162" s="153">
        <f t="shared" si="112"/>
        <v>0</v>
      </c>
      <c r="Z162" s="153">
        <f t="shared" si="112"/>
        <v>0</v>
      </c>
      <c r="AA162" s="153">
        <f t="shared" si="112"/>
        <v>0</v>
      </c>
      <c r="AB162" s="153">
        <f t="shared" si="112"/>
        <v>0</v>
      </c>
      <c r="AC162" s="153">
        <f t="shared" si="112"/>
        <v>0</v>
      </c>
      <c r="AD162" s="153">
        <f t="shared" si="112"/>
        <v>0</v>
      </c>
      <c r="AE162" s="153">
        <f t="shared" si="112"/>
        <v>0</v>
      </c>
      <c r="AF162" s="153">
        <f t="shared" si="112"/>
        <v>0</v>
      </c>
      <c r="AG162" s="153">
        <f t="shared" si="112"/>
        <v>0</v>
      </c>
      <c r="AH162" s="153">
        <f t="shared" si="112"/>
        <v>0</v>
      </c>
      <c r="AI162" s="153">
        <f t="shared" si="112"/>
        <v>0</v>
      </c>
      <c r="AJ162" s="153">
        <f t="shared" si="112"/>
        <v>0</v>
      </c>
      <c r="AK162" s="153">
        <f t="shared" si="112"/>
        <v>0</v>
      </c>
      <c r="AL162" s="153">
        <f t="shared" si="112"/>
        <v>0</v>
      </c>
      <c r="AM162" s="153">
        <f t="shared" si="112"/>
        <v>0</v>
      </c>
      <c r="AN162" s="153">
        <f t="shared" si="112"/>
        <v>0</v>
      </c>
      <c r="AO162" s="153">
        <f t="shared" si="112"/>
        <v>0</v>
      </c>
      <c r="AP162" s="153">
        <f t="shared" si="112"/>
        <v>0</v>
      </c>
      <c r="AQ162" s="153">
        <f t="shared" si="112"/>
        <v>0</v>
      </c>
      <c r="AR162" s="153">
        <f t="shared" si="112"/>
        <v>0</v>
      </c>
      <c r="AS162" s="153">
        <f t="shared" si="112"/>
        <v>0</v>
      </c>
      <c r="AT162" s="153">
        <f t="shared" si="112"/>
        <v>0</v>
      </c>
      <c r="AU162" s="153">
        <f t="shared" si="112"/>
        <v>0</v>
      </c>
      <c r="AV162" s="153">
        <f t="shared" si="112"/>
        <v>0</v>
      </c>
      <c r="AW162" s="153">
        <f t="shared" si="112"/>
        <v>0</v>
      </c>
      <c r="AX162" s="153">
        <f t="shared" si="112"/>
        <v>0</v>
      </c>
      <c r="AY162" s="153">
        <f t="shared" si="112"/>
        <v>0</v>
      </c>
      <c r="AZ162" s="153">
        <f t="shared" si="112"/>
        <v>0</v>
      </c>
      <c r="BA162" s="153">
        <f t="shared" si="112"/>
        <v>0</v>
      </c>
      <c r="BB162" s="153">
        <f t="shared" si="112"/>
        <v>0</v>
      </c>
      <c r="BC162" s="153">
        <f t="shared" si="112"/>
        <v>0</v>
      </c>
      <c r="BD162" s="153">
        <f t="shared" si="112"/>
        <v>0</v>
      </c>
      <c r="BE162" s="153">
        <f t="shared" si="112"/>
        <v>0</v>
      </c>
      <c r="BF162" s="153">
        <f t="shared" si="112"/>
        <v>0</v>
      </c>
      <c r="BG162" s="153">
        <f t="shared" si="112"/>
        <v>0</v>
      </c>
      <c r="BH162" s="153">
        <f t="shared" si="112"/>
        <v>0</v>
      </c>
      <c r="BI162" s="153">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8">
        <f t="shared" si="113"/>
        <v>0</v>
      </c>
      <c r="J164" s="61">
        <f t="shared" si="113"/>
        <v>0</v>
      </c>
      <c r="K164" s="198">
        <f t="shared" si="113"/>
        <v>0</v>
      </c>
      <c r="L164" s="61">
        <f t="shared" si="113"/>
        <v>0</v>
      </c>
      <c r="M164" s="61">
        <f t="shared" si="113"/>
        <v>0</v>
      </c>
      <c r="N164" s="61">
        <f t="shared" si="113"/>
        <v>0</v>
      </c>
      <c r="O164" s="61">
        <f t="shared" si="113"/>
        <v>0</v>
      </c>
      <c r="P164" s="198">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4" t="s">
        <v>27</v>
      </c>
    </row>
    <row r="7" spans="1:5" x14ac:dyDescent="0.25">
      <c r="E7" s="65" t="s">
        <v>205</v>
      </c>
    </row>
    <row r="8" spans="1:5" ht="21" x14ac:dyDescent="0.35">
      <c r="A8" s="92">
        <v>3</v>
      </c>
      <c r="B8" s="92"/>
      <c r="C8" s="92"/>
      <c r="D8" s="92" t="s">
        <v>60</v>
      </c>
      <c r="E8" s="171">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2">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1"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6"/>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0">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3"/>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4" t="s">
        <v>784</v>
      </c>
    </row>
    <row r="2" spans="1:3" ht="15.75" x14ac:dyDescent="0.25">
      <c r="A2" s="204"/>
    </row>
    <row r="3" spans="1:3" x14ac:dyDescent="0.25">
      <c r="A3" t="s">
        <v>67</v>
      </c>
      <c r="B3" s="156" t="s">
        <v>785</v>
      </c>
      <c r="C3" s="156" t="s">
        <v>786</v>
      </c>
    </row>
    <row r="4" spans="1:3" x14ac:dyDescent="0.25">
      <c r="A4" s="205" t="s">
        <v>56</v>
      </c>
      <c r="B4" s="101">
        <f>'4.1 Comptes 2020 natures'!AZ153</f>
        <v>79042.83</v>
      </c>
      <c r="C4" s="101">
        <f>'4.9 Comptes 2020 par habitant'!E153</f>
        <v>366.27193932827737</v>
      </c>
    </row>
    <row r="5" spans="1:3" x14ac:dyDescent="0.25">
      <c r="A5" s="205" t="s">
        <v>18</v>
      </c>
      <c r="B5" s="101">
        <f>'4.1 Comptes 2020 natures'!F153</f>
        <v>183367.53000000003</v>
      </c>
      <c r="C5" s="101">
        <f>'4.9 Comptes 2020 par habitant'!F153</f>
        <v>679.13900000000012</v>
      </c>
    </row>
    <row r="6" spans="1:3" x14ac:dyDescent="0.25">
      <c r="A6" s="205" t="s">
        <v>57</v>
      </c>
      <c r="B6" s="101">
        <f>'4.1 Comptes 2020 natures'!G153</f>
        <v>-29321.279999999999</v>
      </c>
      <c r="C6" s="101">
        <f>'4.9 Comptes 2020 par habitant'!G153</f>
        <v>-60.456247422680406</v>
      </c>
    </row>
    <row r="7" spans="1:3" x14ac:dyDescent="0.25">
      <c r="A7" s="205" t="s">
        <v>53</v>
      </c>
      <c r="B7" s="101">
        <f>'4.1 Comptes 2020 natures'!H153</f>
        <v>21653.66</v>
      </c>
      <c r="C7" s="101">
        <f>'4.9 Comptes 2020 par habitant'!H153</f>
        <v>48.550807174887893</v>
      </c>
    </row>
    <row r="8" spans="1:3" x14ac:dyDescent="0.25">
      <c r="A8" s="205" t="s">
        <v>33</v>
      </c>
      <c r="B8" s="101">
        <f>'4.1 Comptes 2020 natures'!I153</f>
        <v>461623.62999999995</v>
      </c>
      <c r="C8" s="101">
        <f>'4.9 Comptes 2020 par habitant'!I153</f>
        <v>127.13402093087302</v>
      </c>
    </row>
    <row r="9" spans="1:3" x14ac:dyDescent="0.25">
      <c r="A9" s="205" t="s">
        <v>10</v>
      </c>
      <c r="B9" s="101">
        <f>'4.1 Comptes 2020 natures'!J153</f>
        <v>1051215.94</v>
      </c>
      <c r="C9" s="101">
        <f>'4.9 Comptes 2020 par habitant'!J153</f>
        <v>317.30031391488075</v>
      </c>
    </row>
    <row r="10" spans="1:3" x14ac:dyDescent="0.25">
      <c r="A10" s="205" t="s">
        <v>15</v>
      </c>
      <c r="B10" s="101">
        <f>'4.1 Comptes 2020 natures'!K153</f>
        <v>253856.48</v>
      </c>
      <c r="C10" s="101">
        <f>'4.9 Comptes 2020 par habitant'!K153</f>
        <v>96.012284417549182</v>
      </c>
    </row>
    <row r="11" spans="1:3" x14ac:dyDescent="0.25">
      <c r="A11" s="205" t="s">
        <v>28</v>
      </c>
      <c r="B11" s="101">
        <f>'4.1 Comptes 2020 natures'!L153</f>
        <v>2089673.1800000002</v>
      </c>
      <c r="C11" s="101">
        <f>'4.9 Comptes 2020 par habitant'!L153</f>
        <v>165.61049136154702</v>
      </c>
    </row>
    <row r="12" spans="1:3" x14ac:dyDescent="0.25">
      <c r="A12" s="205" t="s">
        <v>42</v>
      </c>
      <c r="B12" s="101">
        <f>'4.1 Comptes 2020 natures'!M153</f>
        <v>-1352.8600000000151</v>
      </c>
      <c r="C12" s="101">
        <f>'4.9 Comptes 2020 par habitant'!M153</f>
        <v>-0.98676878191102446</v>
      </c>
    </row>
    <row r="13" spans="1:3" x14ac:dyDescent="0.25">
      <c r="A13" s="205" t="s">
        <v>23</v>
      </c>
      <c r="B13" s="101">
        <f>'4.1 Comptes 2020 natures'!N153</f>
        <v>-63918.92</v>
      </c>
      <c r="C13" s="101">
        <f>'4.9 Comptes 2020 par habitant'!N153</f>
        <v>-541.68576271186441</v>
      </c>
    </row>
    <row r="14" spans="1:3" x14ac:dyDescent="0.25">
      <c r="A14" s="205" t="s">
        <v>22</v>
      </c>
      <c r="B14" s="101">
        <f>'4.1 Comptes 2020 natures'!O153</f>
        <v>-1177403.47</v>
      </c>
      <c r="C14" s="101">
        <f>'4.9 Comptes 2020 par habitant'!O153</f>
        <v>-164.281215292312</v>
      </c>
    </row>
    <row r="15" spans="1:3" x14ac:dyDescent="0.25">
      <c r="A15" s="205" t="s">
        <v>13</v>
      </c>
      <c r="B15" s="101">
        <f>'4.1 Comptes 2020 natures'!P153</f>
        <v>-93731.8</v>
      </c>
      <c r="C15" s="101">
        <f>'4.9 Comptes 2020 par habitant'!P153</f>
        <v>-177.52234848484849</v>
      </c>
    </row>
    <row r="16" spans="1:3" x14ac:dyDescent="0.25">
      <c r="A16" s="205" t="s">
        <v>17</v>
      </c>
      <c r="B16" s="101">
        <f>'4.1 Comptes 2020 natures'!Q153</f>
        <v>-9460.8100000000013</v>
      </c>
      <c r="C16" s="101">
        <f>'4.9 Comptes 2020 par habitant'!Q153</f>
        <v>-87.600092592592631</v>
      </c>
    </row>
    <row r="17" spans="1:3" x14ac:dyDescent="0.25">
      <c r="A17" s="205" t="s">
        <v>43</v>
      </c>
      <c r="B17" s="101">
        <f>'4.1 Comptes 2020 natures'!R153</f>
        <v>-16853.579999999998</v>
      </c>
      <c r="C17" s="101">
        <f>'4.9 Comptes 2020 par habitant'!R153</f>
        <v>-40.611036144578307</v>
      </c>
    </row>
    <row r="18" spans="1:3" x14ac:dyDescent="0.25">
      <c r="A18" s="205" t="s">
        <v>40</v>
      </c>
      <c r="B18" s="101">
        <f>'4.1 Comptes 2020 natures'!S153</f>
        <v>-13071.369999999995</v>
      </c>
      <c r="C18" s="101">
        <f>'4.9 Comptes 2020 par habitant'!S153</f>
        <v>-37.453782234956975</v>
      </c>
    </row>
    <row r="19" spans="1:3" x14ac:dyDescent="0.25">
      <c r="A19" s="205" t="s">
        <v>31</v>
      </c>
      <c r="B19" s="101">
        <f>'4.1 Comptes 2020 natures'!T153</f>
        <v>262757.42</v>
      </c>
      <c r="C19" s="101">
        <f>'4.9 Comptes 2020 par habitant'!T153</f>
        <v>382.47077147016012</v>
      </c>
    </row>
    <row r="20" spans="1:3" x14ac:dyDescent="0.25">
      <c r="A20" s="205" t="s">
        <v>12</v>
      </c>
      <c r="B20" s="101">
        <f>'4.1 Comptes 2020 natures'!U153</f>
        <v>9048.7099999999991</v>
      </c>
      <c r="C20" s="101">
        <f>'4.9 Comptes 2020 par habitant'!U153</f>
        <v>35.485137254901964</v>
      </c>
    </row>
    <row r="21" spans="1:3" x14ac:dyDescent="0.25">
      <c r="A21" s="205" t="s">
        <v>59</v>
      </c>
      <c r="B21" s="101">
        <f>'4.1 Comptes 2020 natures'!V153</f>
        <v>-152377.16</v>
      </c>
      <c r="C21" s="101">
        <f>'4.9 Comptes 2020 par habitant'!V153</f>
        <v>-349.48889908256882</v>
      </c>
    </row>
    <row r="22" spans="1:3" x14ac:dyDescent="0.25">
      <c r="A22" s="205" t="s">
        <v>27</v>
      </c>
      <c r="B22" s="101">
        <f>'4.1 Comptes 2020 natures'!W153</f>
        <v>364711.41000000003</v>
      </c>
      <c r="C22" s="101">
        <f>'4.9 Comptes 2020 par habitant'!W153</f>
        <v>114.32959561128527</v>
      </c>
    </row>
    <row r="23" spans="1:3" x14ac:dyDescent="0.25">
      <c r="A23" s="205" t="s">
        <v>30</v>
      </c>
      <c r="B23" s="101">
        <f>'4.1 Comptes 2020 natures'!X153</f>
        <v>26286.14</v>
      </c>
      <c r="C23" s="101">
        <f>'4.9 Comptes 2020 par habitant'!X153</f>
        <v>81.130061728395063</v>
      </c>
    </row>
    <row r="24" spans="1:3" x14ac:dyDescent="0.25">
      <c r="A24" s="205" t="s">
        <v>20</v>
      </c>
      <c r="B24" s="101">
        <f>'4.1 Comptes 2020 natures'!Y153</f>
        <v>178997.68</v>
      </c>
      <c r="C24" s="101">
        <f>'4.9 Comptes 2020 par habitant'!Y153</f>
        <v>143.65784911717495</v>
      </c>
    </row>
    <row r="25" spans="1:3" x14ac:dyDescent="0.25">
      <c r="A25" s="205" t="s">
        <v>45</v>
      </c>
      <c r="B25" s="101">
        <f>'4.1 Comptes 2020 natures'!Z153</f>
        <v>3517719.9899999998</v>
      </c>
      <c r="C25" s="101">
        <f>'4.9 Comptes 2020 par habitant'!Z153</f>
        <v>2302.1727683246072</v>
      </c>
    </row>
    <row r="26" spans="1:3" x14ac:dyDescent="0.25">
      <c r="A26" s="205" t="s">
        <v>71</v>
      </c>
      <c r="B26" s="101">
        <f>'4.1 Comptes 2020 natures'!AA153</f>
        <v>-11170.27</v>
      </c>
      <c r="C26" s="101">
        <f>'4.9 Comptes 2020 par habitant'!AA153</f>
        <v>-116.35697916666668</v>
      </c>
    </row>
    <row r="27" spans="1:3" x14ac:dyDescent="0.25">
      <c r="A27" s="205" t="s">
        <v>39</v>
      </c>
      <c r="B27" s="101">
        <f>'4.1 Comptes 2020 natures'!AB153</f>
        <v>41421.78</v>
      </c>
      <c r="C27" s="101">
        <f>'4.9 Comptes 2020 par habitant'!AB153</f>
        <v>277.99852348993289</v>
      </c>
    </row>
    <row r="28" spans="1:3" x14ac:dyDescent="0.25">
      <c r="A28" s="205" t="s">
        <v>19</v>
      </c>
      <c r="B28" s="101">
        <f>'4.1 Comptes 2020 natures'!AC153</f>
        <v>-114596.97</v>
      </c>
      <c r="C28" s="101">
        <f>'4.9 Comptes 2020 par habitant'!AC153</f>
        <v>-222.08715116279069</v>
      </c>
    </row>
    <row r="29" spans="1:3" x14ac:dyDescent="0.25">
      <c r="A29" s="205" t="s">
        <v>41</v>
      </c>
      <c r="B29" s="101">
        <f>'4.1 Comptes 2020 natures'!AD153</f>
        <v>-99000.459999999992</v>
      </c>
      <c r="C29" s="101">
        <f>'4.9 Comptes 2020 par habitant'!AD153</f>
        <v>-147.54166915052161</v>
      </c>
    </row>
    <row r="30" spans="1:3" x14ac:dyDescent="0.25">
      <c r="A30" s="205" t="s">
        <v>36</v>
      </c>
      <c r="B30" s="101">
        <f>'4.1 Comptes 2020 natures'!AE153</f>
        <v>-194273.68</v>
      </c>
      <c r="C30" s="101">
        <f>'4.9 Comptes 2020 par habitant'!AE153</f>
        <v>-339.63930069930069</v>
      </c>
    </row>
    <row r="31" spans="1:3" x14ac:dyDescent="0.25">
      <c r="A31" s="205" t="s">
        <v>7</v>
      </c>
      <c r="B31" s="101">
        <f>'4.1 Comptes 2020 natures'!AF153</f>
        <v>122538.76</v>
      </c>
      <c r="C31" s="101">
        <f>'4.9 Comptes 2020 par habitant'!AF153</f>
        <v>250.07910204081634</v>
      </c>
    </row>
    <row r="32" spans="1:3" x14ac:dyDescent="0.25">
      <c r="A32" s="205" t="s">
        <v>55</v>
      </c>
      <c r="B32" s="101">
        <f>'4.1 Comptes 2020 natures'!AG153</f>
        <v>1107210.3</v>
      </c>
      <c r="C32" s="101">
        <f>'4.9 Comptes 2020 par habitant'!AG153</f>
        <v>578.47978056426336</v>
      </c>
    </row>
    <row r="33" spans="1:3" x14ac:dyDescent="0.25">
      <c r="A33" s="205" t="s">
        <v>21</v>
      </c>
      <c r="B33" s="101">
        <f>'4.1 Comptes 2020 natures'!AH153</f>
        <v>243887.35</v>
      </c>
      <c r="C33" s="101">
        <f>'4.9 Comptes 2020 par habitant'!AH153</f>
        <v>93.264760994263867</v>
      </c>
    </row>
    <row r="34" spans="1:3" x14ac:dyDescent="0.25">
      <c r="A34" s="205" t="s">
        <v>6</v>
      </c>
      <c r="B34" s="101">
        <f>'4.1 Comptes 2020 natures'!AI153</f>
        <v>-5355.96</v>
      </c>
      <c r="C34" s="101">
        <f>'4.9 Comptes 2020 par habitant'!AI153</f>
        <v>-23.594537444933923</v>
      </c>
    </row>
    <row r="35" spans="1:3" x14ac:dyDescent="0.25">
      <c r="A35" s="205" t="s">
        <v>34</v>
      </c>
      <c r="B35" s="101">
        <f>'4.1 Comptes 2020 natures'!AJ153</f>
        <v>22586.400000000001</v>
      </c>
      <c r="C35" s="101">
        <f>'4.9 Comptes 2020 par habitant'!AJ153</f>
        <v>172.41526717557252</v>
      </c>
    </row>
    <row r="36" spans="1:3" x14ac:dyDescent="0.25">
      <c r="A36" s="205" t="s">
        <v>52</v>
      </c>
      <c r="B36" s="101">
        <f>'4.1 Comptes 2020 natures'!AK153</f>
        <v>153720</v>
      </c>
      <c r="C36" s="101">
        <f>'4.9 Comptes 2020 par habitant'!AK153</f>
        <v>81.118733509234829</v>
      </c>
    </row>
    <row r="37" spans="1:3" x14ac:dyDescent="0.25">
      <c r="A37" s="205" t="s">
        <v>14</v>
      </c>
      <c r="B37" s="101">
        <f>'4.1 Comptes 2020 natures'!AL153</f>
        <v>-32824.589999999997</v>
      </c>
      <c r="C37" s="101">
        <f>'4.9 Comptes 2020 par habitant'!AL153</f>
        <v>-28.920343612334797</v>
      </c>
    </row>
    <row r="38" spans="1:3" x14ac:dyDescent="0.25">
      <c r="A38" s="205" t="s">
        <v>32</v>
      </c>
      <c r="B38" s="101">
        <f>'4.1 Comptes 2020 natures'!AM153</f>
        <v>-5589.7700000000041</v>
      </c>
      <c r="C38" s="101">
        <f>'4.9 Comptes 2020 par habitant'!AM153</f>
        <v>-4.5042465753424636</v>
      </c>
    </row>
    <row r="39" spans="1:3" x14ac:dyDescent="0.25">
      <c r="A39" s="205" t="s">
        <v>29</v>
      </c>
      <c r="B39" s="101">
        <f>'4.1 Comptes 2020 natures'!AN153</f>
        <v>13711.05</v>
      </c>
      <c r="C39" s="101">
        <f>'4.9 Comptes 2020 par habitant'!AN153</f>
        <v>115.2189075630252</v>
      </c>
    </row>
    <row r="40" spans="1:3" x14ac:dyDescent="0.25">
      <c r="A40" s="205" t="s">
        <v>26</v>
      </c>
      <c r="B40" s="101">
        <f>'4.1 Comptes 2020 natures'!AO153</f>
        <v>341994.52</v>
      </c>
      <c r="C40" s="101">
        <f>'4.9 Comptes 2020 par habitant'!AO153</f>
        <v>286.18788284518831</v>
      </c>
    </row>
    <row r="41" spans="1:3" x14ac:dyDescent="0.25">
      <c r="A41" s="205" t="s">
        <v>48</v>
      </c>
      <c r="B41" s="101">
        <f>'4.1 Comptes 2020 natures'!AP153</f>
        <v>197653.74000000002</v>
      </c>
      <c r="C41" s="101">
        <f>'4.9 Comptes 2020 par habitant'!AP153</f>
        <v>298.12027149321273</v>
      </c>
    </row>
    <row r="42" spans="1:3" x14ac:dyDescent="0.25">
      <c r="A42" s="205" t="s">
        <v>44</v>
      </c>
      <c r="B42" s="101">
        <f>'4.1 Comptes 2020 natures'!AQ153</f>
        <v>23915.769999999997</v>
      </c>
      <c r="C42" s="101">
        <f>'4.9 Comptes 2020 par habitant'!AQ153</f>
        <v>37.078713178294571</v>
      </c>
    </row>
    <row r="43" spans="1:3" x14ac:dyDescent="0.25">
      <c r="A43" s="205" t="s">
        <v>37</v>
      </c>
      <c r="B43" s="101">
        <f>'4.1 Comptes 2020 natures'!AR153</f>
        <v>50671.79</v>
      </c>
      <c r="C43" s="101">
        <f>'4.9 Comptes 2020 par habitant'!AR153</f>
        <v>40.120182106096593</v>
      </c>
    </row>
    <row r="44" spans="1:3" x14ac:dyDescent="0.25">
      <c r="A44" s="205" t="s">
        <v>51</v>
      </c>
      <c r="B44" s="101">
        <f>'4.1 Comptes 2020 natures'!AS153</f>
        <v>52551.100000000006</v>
      </c>
      <c r="C44" s="101">
        <f>'4.9 Comptes 2020 par habitant'!AS153</f>
        <v>71.015000000000001</v>
      </c>
    </row>
    <row r="45" spans="1:3" x14ac:dyDescent="0.25">
      <c r="A45" s="205" t="s">
        <v>8</v>
      </c>
      <c r="B45" s="101">
        <f>'4.1 Comptes 2020 natures'!AT153</f>
        <v>35118.03</v>
      </c>
      <c r="C45" s="101">
        <f>'4.9 Comptes 2020 par habitant'!AT153</f>
        <v>34.161507782101168</v>
      </c>
    </row>
    <row r="46" spans="1:3" x14ac:dyDescent="0.25">
      <c r="A46" s="205" t="s">
        <v>24</v>
      </c>
      <c r="B46" s="101">
        <f>'4.1 Comptes 2020 natures'!AU153</f>
        <v>112815.42</v>
      </c>
      <c r="C46" s="101">
        <f>'4.9 Comptes 2020 par habitant'!AU153</f>
        <v>359.28477707006368</v>
      </c>
    </row>
    <row r="47" spans="1:3" x14ac:dyDescent="0.25">
      <c r="A47" s="205" t="s">
        <v>9</v>
      </c>
      <c r="B47" s="101">
        <f>'4.1 Comptes 2020 natures'!AV153</f>
        <v>-268507.58</v>
      </c>
      <c r="C47" s="101">
        <f>'4.9 Comptes 2020 par habitant'!AV153</f>
        <v>-111.87815833333333</v>
      </c>
    </row>
    <row r="48" spans="1:3" x14ac:dyDescent="0.25">
      <c r="A48" s="205" t="s">
        <v>62</v>
      </c>
      <c r="B48" s="101">
        <f>'4.1 Comptes 2020 natures'!AW153</f>
        <v>-9064.0300000000025</v>
      </c>
      <c r="C48" s="101">
        <f>'4.9 Comptes 2020 par habitant'!AW153</f>
        <v>-12.005337748344374</v>
      </c>
    </row>
    <row r="49" spans="1:3" x14ac:dyDescent="0.25">
      <c r="A49" s="205" t="s">
        <v>46</v>
      </c>
      <c r="B49" s="101">
        <f>'4.1 Comptes 2020 natures'!AX153</f>
        <v>29819.599999999999</v>
      </c>
      <c r="C49" s="101">
        <f>'4.9 Comptes 2020 par habitant'!AX153</f>
        <v>164.74917127071825</v>
      </c>
    </row>
    <row r="50" spans="1:3" x14ac:dyDescent="0.25">
      <c r="A50" s="205" t="s">
        <v>35</v>
      </c>
      <c r="B50" s="101">
        <f>'4.1 Comptes 2020 natures'!AY153</f>
        <v>73689.049999999988</v>
      </c>
      <c r="C50" s="101">
        <f>'4.9 Comptes 2020 par habitant'!AY153</f>
        <v>212.36037463976945</v>
      </c>
    </row>
    <row r="51" spans="1:3" x14ac:dyDescent="0.25">
      <c r="A51" s="205" t="s">
        <v>49</v>
      </c>
      <c r="B51" s="101">
        <f>'4.1 Comptes 2020 natures'!AZ153</f>
        <v>79042.83</v>
      </c>
      <c r="C51" s="101">
        <f>'4.9 Comptes 2020 par habitant'!AZ153</f>
        <v>46.770905325443792</v>
      </c>
    </row>
    <row r="52" spans="1:3" x14ac:dyDescent="0.25">
      <c r="A52" s="205" t="s">
        <v>47</v>
      </c>
      <c r="B52" s="101">
        <f>'4.1 Comptes 2020 natures'!BA153</f>
        <v>160878.04999999999</v>
      </c>
      <c r="C52" s="101">
        <f>'4.9 Comptes 2020 par habitant'!BA153</f>
        <v>415.70555555555558</v>
      </c>
    </row>
    <row r="53" spans="1:3" x14ac:dyDescent="0.25">
      <c r="A53" s="205" t="s">
        <v>58</v>
      </c>
      <c r="B53" s="101">
        <f>'4.1 Comptes 2020 natures'!BB153</f>
        <v>192186.95</v>
      </c>
      <c r="C53" s="101">
        <f>'4.9 Comptes 2020 par habitant'!BB153</f>
        <v>175.3530565693431</v>
      </c>
    </row>
    <row r="54" spans="1:3" x14ac:dyDescent="0.25">
      <c r="A54" s="205" t="s">
        <v>50</v>
      </c>
      <c r="B54" s="101">
        <f>'4.1 Comptes 2020 natures'!BC153</f>
        <v>-14911.230000000001</v>
      </c>
      <c r="C54" s="101">
        <f>'4.9 Comptes 2020 par habitant'!BC153</f>
        <v>-79.315053191489369</v>
      </c>
    </row>
    <row r="55" spans="1:3" x14ac:dyDescent="0.25">
      <c r="A55" s="205" t="s">
        <v>16</v>
      </c>
      <c r="B55" s="101">
        <f>'4.1 Comptes 2020 natures'!BD153</f>
        <v>1253727.51</v>
      </c>
      <c r="C55" s="101">
        <f>'4.9 Comptes 2020 par habitant'!BD153</f>
        <v>194.85973111594654</v>
      </c>
    </row>
    <row r="56" spans="1:3" x14ac:dyDescent="0.25">
      <c r="A56" s="205" t="s">
        <v>25</v>
      </c>
      <c r="B56" s="101">
        <f>'4.1 Comptes 2020 natures'!BE153</f>
        <v>49199.93</v>
      </c>
      <c r="C56" s="101">
        <f>'4.9 Comptes 2020 par habitant'!BE153</f>
        <v>87.857017857142864</v>
      </c>
    </row>
    <row r="57" spans="1:3" x14ac:dyDescent="0.25">
      <c r="A57" s="206" t="s">
        <v>65</v>
      </c>
      <c r="B57" s="101">
        <f>'4.1 Comptes 2020 natures'!BF153</f>
        <v>10804534.910000002</v>
      </c>
      <c r="C57" s="101">
        <f>'4.9 Comptes 2020 par habitant'!BF153</f>
        <v>6305.5353329471554</v>
      </c>
    </row>
    <row r="58" spans="1:3" x14ac:dyDescent="0.25">
      <c r="A58" s="206" t="s">
        <v>214</v>
      </c>
      <c r="B58" s="101">
        <f>'4.1 Comptes 2020 natures'!BG153</f>
        <v>3478485.71</v>
      </c>
      <c r="C58" s="101">
        <f>'4.9 Comptes 2020 par habitant'!BG153</f>
        <v>872.21820871604996</v>
      </c>
    </row>
    <row r="59" spans="1:3" x14ac:dyDescent="0.25">
      <c r="A59" s="206" t="s">
        <v>215</v>
      </c>
      <c r="B59" s="101">
        <f>'4.1 Comptes 2020 natures'!BH153</f>
        <v>4836251.0600000005</v>
      </c>
      <c r="C59" s="101">
        <f>'4.9 Comptes 2020 par habitant'!BH153</f>
        <v>3049.9784758108126</v>
      </c>
    </row>
    <row r="60" spans="1:3" x14ac:dyDescent="0.25">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SUM(C21:BC21)</f>
        <v>396406.14147839695</v>
      </c>
      <c r="BE21" s="173">
        <f t="shared" si="0"/>
        <v>144861.82476393069</v>
      </c>
      <c r="BF21" s="173">
        <f t="shared" si="1"/>
        <v>88332.693126817394</v>
      </c>
      <c r="BG21" s="173">
        <f t="shared" si="2"/>
        <v>163211.62358764902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5">D9-D7</f>
        <v>1153471.1100000001</v>
      </c>
      <c r="E23" s="180">
        <f t="shared" si="5"/>
        <v>2152345.7399999993</v>
      </c>
      <c r="F23" s="180">
        <f t="shared" si="5"/>
        <v>279098.55999999959</v>
      </c>
      <c r="G23" s="180">
        <f t="shared" si="5"/>
        <v>11170166.720000001</v>
      </c>
      <c r="H23" s="180">
        <f t="shared" si="5"/>
        <v>16907788.280000001</v>
      </c>
      <c r="I23" s="180">
        <f t="shared" si="5"/>
        <v>1024849.9700000007</v>
      </c>
      <c r="J23" s="180">
        <f t="shared" si="5"/>
        <v>90861759.809999973</v>
      </c>
      <c r="K23" s="180">
        <f t="shared" si="5"/>
        <v>3075283.87</v>
      </c>
      <c r="L23" s="180">
        <f t="shared" si="5"/>
        <v>460672.40000000008</v>
      </c>
      <c r="M23" s="180">
        <f t="shared" si="5"/>
        <v>26943371.269999996</v>
      </c>
      <c r="N23" s="180">
        <f t="shared" si="5"/>
        <v>1367293.8900000001</v>
      </c>
      <c r="O23" s="180">
        <f t="shared" si="5"/>
        <v>245034.49999999994</v>
      </c>
      <c r="P23" s="180">
        <f t="shared" si="5"/>
        <v>1875698.62</v>
      </c>
      <c r="Q23" s="180">
        <f t="shared" si="5"/>
        <v>2088445.9300000002</v>
      </c>
      <c r="R23" s="180">
        <f t="shared" si="5"/>
        <v>205440.33000000101</v>
      </c>
      <c r="S23" s="180">
        <f t="shared" si="5"/>
        <v>266671.21000000008</v>
      </c>
      <c r="T23" s="180">
        <f t="shared" si="5"/>
        <v>1745113.8100000005</v>
      </c>
      <c r="U23" s="180">
        <f t="shared" si="5"/>
        <v>10830665.34</v>
      </c>
      <c r="V23" s="180">
        <f t="shared" si="5"/>
        <v>-1080510.5</v>
      </c>
      <c r="W23" s="180">
        <f t="shared" si="5"/>
        <v>7786577.9200000009</v>
      </c>
      <c r="X23" s="180">
        <f t="shared" si="5"/>
        <v>-9330221.8099999987</v>
      </c>
      <c r="Y23" s="180">
        <f t="shared" si="5"/>
        <v>135991.01</v>
      </c>
      <c r="Z23" s="180">
        <f t="shared" si="5"/>
        <v>-394266.68000000017</v>
      </c>
      <c r="AA23" s="180">
        <f t="shared" si="5"/>
        <v>795544.37999999942</v>
      </c>
      <c r="AB23" s="180">
        <f t="shared" si="5"/>
        <v>5398506.4100000011</v>
      </c>
      <c r="AC23" s="180">
        <f t="shared" si="5"/>
        <v>1285721.0300000003</v>
      </c>
      <c r="AD23" s="180">
        <f t="shared" si="5"/>
        <v>-3100962.9499999997</v>
      </c>
      <c r="AE23" s="180">
        <f t="shared" si="5"/>
        <v>-641556.43999999948</v>
      </c>
      <c r="AF23" s="180">
        <f t="shared" si="5"/>
        <v>10187147.34</v>
      </c>
      <c r="AG23" s="180">
        <f t="shared" si="5"/>
        <v>-118781.69999999995</v>
      </c>
      <c r="AH23" s="180">
        <f t="shared" si="5"/>
        <v>-1114795.5899999999</v>
      </c>
      <c r="AI23" s="180">
        <f t="shared" si="5"/>
        <v>12234275.83</v>
      </c>
      <c r="AJ23" s="180">
        <f t="shared" si="5"/>
        <v>5016254.2100000009</v>
      </c>
      <c r="AK23" s="180">
        <f t="shared" si="5"/>
        <v>6531766.3000000026</v>
      </c>
      <c r="AL23" s="180">
        <f t="shared" si="5"/>
        <v>1172309.7600000002</v>
      </c>
      <c r="AM23" s="180">
        <f t="shared" si="5"/>
        <v>-3843093.26</v>
      </c>
      <c r="AN23" s="180">
        <f t="shared" si="5"/>
        <v>1218796.6800000006</v>
      </c>
      <c r="AO23" s="180">
        <f t="shared" si="5"/>
        <v>928101.93000000017</v>
      </c>
      <c r="AP23" s="180">
        <f t="shared" si="5"/>
        <v>-1573158.0699999984</v>
      </c>
      <c r="AQ23" s="180">
        <f t="shared" si="5"/>
        <v>3349607.29</v>
      </c>
      <c r="AR23" s="180">
        <f t="shared" si="5"/>
        <v>4273584.87</v>
      </c>
      <c r="AS23" s="180">
        <f t="shared" si="5"/>
        <v>-1809164.0300000005</v>
      </c>
      <c r="AT23" s="180">
        <f t="shared" si="5"/>
        <v>8092477.2599999998</v>
      </c>
      <c r="AU23" s="180">
        <f t="shared" si="5"/>
        <v>2942305.2700000005</v>
      </c>
      <c r="AV23" s="180">
        <f t="shared" si="5"/>
        <v>303302.40000000002</v>
      </c>
      <c r="AW23" s="180">
        <f t="shared" si="5"/>
        <v>-28814.959999999963</v>
      </c>
      <c r="AX23" s="180">
        <f t="shared" si="5"/>
        <v>16166827.07</v>
      </c>
      <c r="AY23" s="180">
        <f t="shared" si="5"/>
        <v>-1285711.78</v>
      </c>
      <c r="AZ23" s="180">
        <f t="shared" si="5"/>
        <v>5956684.4200000009</v>
      </c>
      <c r="BA23" s="180">
        <f t="shared" si="5"/>
        <v>-570550.01</v>
      </c>
      <c r="BB23" s="180">
        <f t="shared" si="5"/>
        <v>38530094.520000011</v>
      </c>
      <c r="BC23" s="180">
        <f t="shared" si="5"/>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C24" si="6">D23/D5</f>
        <v>4272.1152222222227</v>
      </c>
      <c r="E24" s="173">
        <f t="shared" si="6"/>
        <v>4437.8262680412354</v>
      </c>
      <c r="F24" s="173">
        <f t="shared" si="6"/>
        <v>625.78152466367624</v>
      </c>
      <c r="G24" s="173">
        <f t="shared" si="6"/>
        <v>3076.3334398237403</v>
      </c>
      <c r="H24" s="173">
        <f t="shared" si="6"/>
        <v>5103.4676365831574</v>
      </c>
      <c r="I24" s="173">
        <f t="shared" si="6"/>
        <v>387.61345310136181</v>
      </c>
      <c r="J24" s="173">
        <f t="shared" si="6"/>
        <v>7200.9636875891565</v>
      </c>
      <c r="K24" s="173">
        <f t="shared" si="6"/>
        <v>2243.0954558716267</v>
      </c>
      <c r="L24" s="173">
        <f t="shared" si="6"/>
        <v>3904.0033898305091</v>
      </c>
      <c r="M24" s="173">
        <f t="shared" si="6"/>
        <v>3759.3653230082314</v>
      </c>
      <c r="N24" s="173">
        <f t="shared" si="6"/>
        <v>2589.5717613636366</v>
      </c>
      <c r="O24" s="173">
        <f t="shared" si="6"/>
        <v>2268.8379629629626</v>
      </c>
      <c r="P24" s="173">
        <f t="shared" si="6"/>
        <v>4519.7557108433739</v>
      </c>
      <c r="Q24" s="173">
        <f t="shared" si="6"/>
        <v>5984.085759312321</v>
      </c>
      <c r="R24" s="173">
        <f t="shared" si="6"/>
        <v>299.03978165939009</v>
      </c>
      <c r="S24" s="173">
        <f t="shared" si="6"/>
        <v>1045.7694509803925</v>
      </c>
      <c r="T24" s="173">
        <f t="shared" si="6"/>
        <v>4002.5546100917445</v>
      </c>
      <c r="U24" s="173">
        <f t="shared" si="6"/>
        <v>3395.1928965517241</v>
      </c>
      <c r="V24" s="173">
        <f t="shared" si="6"/>
        <v>-3334.9089506172841</v>
      </c>
      <c r="W24" s="173">
        <f t="shared" si="6"/>
        <v>6249.259967897272</v>
      </c>
      <c r="X24" s="173">
        <f t="shared" si="6"/>
        <v>-6106.1661060209417</v>
      </c>
      <c r="Y24" s="173">
        <f t="shared" si="6"/>
        <v>1416.5730208333334</v>
      </c>
      <c r="Z24" s="173">
        <f t="shared" si="6"/>
        <v>-2646.0851006711418</v>
      </c>
      <c r="AA24" s="173">
        <f t="shared" si="6"/>
        <v>1541.7526744186034</v>
      </c>
      <c r="AB24" s="173">
        <f t="shared" si="6"/>
        <v>8045.4640983606578</v>
      </c>
      <c r="AC24" s="173">
        <f t="shared" si="6"/>
        <v>2247.7640384615388</v>
      </c>
      <c r="AD24" s="173">
        <f t="shared" si="6"/>
        <v>-6328.4958163265301</v>
      </c>
      <c r="AE24" s="173">
        <f t="shared" si="6"/>
        <v>-335.19145245559014</v>
      </c>
      <c r="AF24" s="173">
        <f t="shared" si="6"/>
        <v>3895.6586386233271</v>
      </c>
      <c r="AG24" s="173">
        <f t="shared" si="6"/>
        <v>-523.26740088105703</v>
      </c>
      <c r="AH24" s="173">
        <f t="shared" si="6"/>
        <v>-8509.89</v>
      </c>
      <c r="AI24" s="173">
        <f t="shared" si="6"/>
        <v>6456.0822321899741</v>
      </c>
      <c r="AJ24" s="173">
        <f t="shared" si="6"/>
        <v>4419.6072334801765</v>
      </c>
      <c r="AK24" s="173">
        <f t="shared" si="6"/>
        <v>5263.3088638195022</v>
      </c>
      <c r="AL24" s="173">
        <f t="shared" si="6"/>
        <v>9851.342521008406</v>
      </c>
      <c r="AM24" s="173">
        <f t="shared" si="6"/>
        <v>-3215.977623430962</v>
      </c>
      <c r="AN24" s="173">
        <f t="shared" si="6"/>
        <v>1838.3057013574671</v>
      </c>
      <c r="AO24" s="173">
        <f t="shared" si="6"/>
        <v>1438.9177209302329</v>
      </c>
      <c r="AP24" s="173">
        <f t="shared" si="6"/>
        <v>-1245.5725019794129</v>
      </c>
      <c r="AQ24" s="173">
        <f t="shared" si="6"/>
        <v>4526.4963378378379</v>
      </c>
      <c r="AR24" s="173">
        <f t="shared" si="6"/>
        <v>4157.183725680934</v>
      </c>
      <c r="AS24" s="173">
        <f t="shared" si="6"/>
        <v>-5761.6688853503201</v>
      </c>
      <c r="AT24" s="173">
        <f t="shared" si="6"/>
        <v>3371.8655249999997</v>
      </c>
      <c r="AU24" s="173">
        <f t="shared" si="6"/>
        <v>3897.0930728476828</v>
      </c>
      <c r="AV24" s="173">
        <f t="shared" si="6"/>
        <v>1675.7038674033151</v>
      </c>
      <c r="AW24" s="173">
        <f t="shared" si="6"/>
        <v>-83.040230547550323</v>
      </c>
      <c r="AX24" s="173">
        <f t="shared" si="6"/>
        <v>9566.1698639053247</v>
      </c>
      <c r="AY24" s="173">
        <f t="shared" si="6"/>
        <v>-3322.2526614987082</v>
      </c>
      <c r="AZ24" s="173">
        <f t="shared" si="6"/>
        <v>5434.9310401459861</v>
      </c>
      <c r="BA24" s="173">
        <f t="shared" si="6"/>
        <v>-3034.8404787234044</v>
      </c>
      <c r="BB24" s="173">
        <f t="shared" si="6"/>
        <v>5988.513291886853</v>
      </c>
      <c r="BC24" s="173">
        <f t="shared" si="6"/>
        <v>3847.7301785714276</v>
      </c>
      <c r="BD24" s="173">
        <f>SUM(C24:BC24)</f>
        <v>113168.01041238003</v>
      </c>
      <c r="BE24" s="173">
        <f t="shared" si="0"/>
        <v>62485.644006223112</v>
      </c>
      <c r="BF24" s="173">
        <f t="shared" si="1"/>
        <v>-4387.5323883778119</v>
      </c>
      <c r="BG24" s="173">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0">
        <f>SUM(C42:BC42)</f>
        <v>538714835.05999994</v>
      </c>
      <c r="BE42" s="180">
        <f t="shared" ref="BE42" si="12">SUM(C42:U42)</f>
        <v>267409193.54999995</v>
      </c>
      <c r="BF42" s="180">
        <f t="shared" ref="BF42" si="13">SUM(V42:AH42)</f>
        <v>66360232.519999996</v>
      </c>
      <c r="BG42" s="180">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0">
        <f t="shared" si="16"/>
        <v>141329869.45999992</v>
      </c>
      <c r="BF45" s="180">
        <f t="shared" si="16"/>
        <v>11166293.910000011</v>
      </c>
      <c r="BG45" s="180">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14</v>
      </c>
    </row>
    <row r="5" spans="1:3" ht="15" customHeight="1" x14ac:dyDescent="0.25">
      <c r="C5" s="65"/>
    </row>
    <row r="6" spans="1:3" ht="15" customHeight="1" x14ac:dyDescent="0.25">
      <c r="C6" s="182"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4" t="s">
        <v>35</v>
      </c>
    </row>
    <row r="7" spans="1:5" x14ac:dyDescent="0.25">
      <c r="E7" s="65" t="s">
        <v>205</v>
      </c>
    </row>
    <row r="8" spans="1:5" ht="21" x14ac:dyDescent="0.35">
      <c r="A8" s="92">
        <v>3</v>
      </c>
      <c r="B8" s="92"/>
      <c r="C8" s="92"/>
      <c r="D8" s="92" t="s">
        <v>60</v>
      </c>
      <c r="E8" s="171">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2">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4" t="s">
        <v>56</v>
      </c>
    </row>
    <row r="7" spans="1:5" x14ac:dyDescent="0.25">
      <c r="E7" s="65" t="s">
        <v>205</v>
      </c>
    </row>
    <row r="8" spans="1:5" ht="21" x14ac:dyDescent="0.35">
      <c r="A8" s="92">
        <v>3</v>
      </c>
      <c r="B8" s="92"/>
      <c r="C8" s="92"/>
      <c r="D8" s="92" t="s">
        <v>60</v>
      </c>
      <c r="E8" s="171">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2">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7, Définition des indicateurs</vt:lpstr>
      <vt:lpstr>Base de données indicateurs1</vt:lpstr>
      <vt:lpstr>Endett. net + degré d'auto.</vt:lpstr>
      <vt:lpstr>Quotité d'intéret + revenus det</vt:lpstr>
      <vt:lpstr>Quotité d'invest + fin.</vt:lpstr>
      <vt:lpstr>7.8 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2022-06-14T07:58:29Z</dcterms:modified>
</cp:coreProperties>
</file>