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27" activeTab="27"/>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<sst xmlns="http://schemas.openxmlformats.org/spreadsheetml/2006/main" count="5599" uniqueCount="823">
  <si>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</si>
  <si>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</si>
  <si>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</si>
  <si>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</si>
  <si>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</si>
  <si>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</si>
  <si>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</si>
  <si>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</si>
  <si>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</si>
  <si>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</si>
  <si>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</si>
  <si>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</si>
  <si>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</si>
  <si>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</si>
  <si>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</si>
  <si>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</si>
  <si>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</si>
  <si>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</si>
  <si>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</si>
  <si>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</si>
  <si>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</si>
  <si>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</si>
  <si>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</si>
  <si>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</si>
  <si>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</si>
  <si>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</si>
  <si>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</si>
  <si>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</si>
  <si>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</si>
  <si>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</si>
  <si>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</si>
  <si>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</si>
  <si>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</si>
  <si>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</si>
  <si>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</si>
  <si>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</si>
  <si>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</si>
  <si>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</si>
  <si>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</si>
  <si>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</si>
  <si>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</si>
  <si>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</si>
  <si>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</si>
  <si>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</si>
  <si>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</si>
  <si>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</si>
  <si>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</si>
  <si>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</si>
  <si>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</si>
  <si>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</si>
  <si>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</si>
  <si>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</si>
  <si>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</si>
  <si>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</si>
  <si>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</si>
  <si>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</si>
  <si>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</si>
  <si>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</si>
  <si>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</si>
  <si>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</si>
  <si>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</si>
  <si>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</si>
  <si>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</si>
  <si>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</si>
  <si>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</si>
  <si>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</si>
  <si>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</si>
  <si>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</si>
  <si>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</si>
  <si>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</si>
  <si>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</si>
  <si>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</si>
  <si>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</si>
  <si>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</si>
  <si>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</si>
  <si>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</si>
  <si>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</si>
  <si>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</si>
  <si>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</si>
  <si>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</si>
  <si>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</si>
  <si>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</si>
  <si>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</si>
  <si>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</si>
  <si>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</si>
  <si>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</si>
  <si>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</si>
  <si>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</si>
  <si>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</si>
  <si>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</si>
  <si>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</si>
  <si>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</si>
  <si>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</si>
  <si>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</si>
  <si>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</si>
  <si>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</si>
  <si>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</si>
  <si>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</si>
  <si>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</si>
  <si>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</si>
  <si>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</si>
  <si>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</si>
  <si>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</si>
  <si>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</si>
  <si>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</si>
  <si>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</si>
  <si>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</si>
  <si>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</si>
  <si>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</si>
  <si>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</si>
  <si>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</si>
  <si>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</si>
  <si>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</si>
  <si>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</si>
  <si>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</si>
  <si>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</si>
  <si>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</si>
  <si>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</si>
  <si>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</si>
  <si>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</si>
  <si>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</si>
  <si>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</si>
  <si>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</si>
  <si>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</si>
  <si>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</si>
  <si>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</si>
  <si>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</si>
  <si>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</si>
  <si>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</si>
  <si>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</si>
  <si>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</si>
  <si>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</si>
  <si>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</si>
  <si>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</si>
  <si>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</si>
  <si>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</si>
  <si>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</si>
  <si>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</si>
  <si>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</si>
  <si>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</si>
  <si>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</si>
  <si>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</si>
  <si>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</si>
  <si>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</si>
  <si>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</si>
  <si>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</si>
  <si>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</si>
  <si>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</si>
  <si>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</si>
  <si>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</si>
  <si>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</si>
  <si>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</si>
  <si>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</si>
  <si>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</si>
  <si>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</si>
  <si>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</si>
  <si>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</si>
  <si>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</si>
  <si>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</si>
  <si>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</si>
  <si>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</si>
  <si>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</si>
  <si>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</si>
  <si>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</si>
  <si>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</si>
  <si>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</si>
  <si>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</si>
  <si>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</si>
  <si>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</si>
  <si>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</si>
  <si>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</si>
  <si>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</si>
  <si>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</si>
  <si>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</si>
  <si>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</si>
  <si>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</si>
  <si>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</si>
  <si>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</si>
  <si>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</si>
  <si>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</si>
  <si>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</si>
  <si>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</si>
  <si>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</si>
  <si>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</si>
  <si>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</si>
  <si>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</si>
  <si>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</si>
  <si>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</si>
  <si>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</si>
  <si>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</si>
  <si>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</si>
  <si>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</si>
  <si>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</si>
  <si>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</si>
  <si>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</si>
  <si>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</si>
  <si>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</si>
  <si>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</si>
  <si>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</si>
  <si>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</si>
  <si>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</si>
  <si>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</si>
  <si>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</si>
  <si>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</si>
  <si>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</si>
  <si>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</si>
  <si>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</si>
  <si>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</si>
  <si>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</si>
  <si>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</si>
  <si>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</si>
  <si>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</si>
  <si>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</si>
  <si>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</si>
  <si>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</si>
  <si>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</si>
  <si>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</si>
  <si>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</si>
  <si>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</si>
  <si>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</si>
  <si>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</si>
  <si>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</si>
  <si>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</si>
  <si>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</si>
  <si>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</si>
  <si>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</si>
  <si>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</si>
  <si>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</si>
  <si>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</si>
  <si>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</si>
  <si>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</si>
  <si>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</si>
  <si>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</si>
  <si>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</si>
  <si>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</si>
  <si>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</si>
  <si>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</si>
  <si>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</si>
  <si>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</si>
  <si>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</si>
  <si>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</si>
  <si>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</si>
  <si>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</si>
  <si>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</si>
  <si>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</si>
  <si>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</si>
  <si>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</si>
  <si>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</si>
  <si>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</si>
  <si>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</si>
  <si>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</si>
  <si>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</si>
  <si>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</si>
  <si>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</si>
  <si>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</si>
  <si>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</si>
  <si>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</si>
  <si>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</si>
  <si>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</si>
  <si>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</si>
  <si>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</si>
  <si>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</si>
  <si>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</si>
  <si>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</si>
  <si>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</si>
  <si>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</si>
  <si>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</si>
  <si>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</si>
  <si>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</si>
  <si>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</si>
  <si>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</si>
  <si>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</si>
  <si>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</si>
  <si>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</si>
  <si>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</si>
  <si>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</si>
  <si>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</si>
  <si>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</si>
  <si>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</si>
  <si>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</si>
  <si>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</si>
  <si>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</si>
  <si>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</si>
  <si>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</si>
  <si>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</si>
  <si>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</si>
  <si>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</si>
  <si>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</si>
  <si>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</si>
  <si>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</si>
  <si>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</si>
  <si>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</si>
  <si>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</si>
  <si>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</si>
  <si>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</si>
  <si>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</si>
  <si>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</si>
  <si>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</si>
  <si>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</si>
  <si>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</si>
  <si>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</si>
  <si>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</si>
  <si>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</si>
  <si>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</si>
  <si>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</si>
  <si>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</si>
  <si>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</si>
  <si>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</si>
  <si>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</si>
  <si>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</si>
  <si>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</si>
  <si>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</si>
  <si>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</si>
  <si>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</si>
  <si>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</si>
  <si>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</si>
  <si>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</si>
  <si>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</si>
  <si>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</si>
  <si>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</si>
  <si>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</si>
  <si>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</si>
  <si>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</si>
  <si>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</si>
  <si>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</si>
  <si>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</si>
  <si>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</si>
  <si>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</si>
  <si>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</si>
  <si>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</si>
  <si>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</si>
  <si>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</si>
  <si>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</si>
  <si>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</si>
  <si>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</si>
  <si>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</si>
  <si>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</si>
  <si>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</si>
  <si>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</si>
  <si>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</si>
  <si>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</si>
  <si>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</si>
  <si>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</si>
  <si>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</si>
  <si>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</si>
  <si>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</si>
  <si>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</si>
  <si>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</si>
  <si>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</si>
  <si>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</si>
  <si>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</si>
  <si>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</si>
  <si>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</si>
  <si>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</si>
  <si>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</si>
  <si>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</si>
  <si>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</si>
  <si>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</si>
  <si>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</si>
  <si>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</si>
  <si>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</si>
  <si>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</si>
  <si>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</si>
  <si>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</si>
  <si>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</si>
  <si>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</si>
  <si>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</si>
  <si>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</si>
  <si>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</si>
  <si>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</si>
  <si>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</si>
  <si>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</si>
  <si>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</si>
  <si>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</si>
  <si>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</si>
  <si>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</si>
  <si>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</si>
  <si>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</si>
  <si>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</si>
  <si>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</si>
  <si>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</si>
  <si>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</si>
  <si>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</si>
  <si>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</si>
  <si>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</si>
  <si>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</si>
  <si>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</si>
  <si>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</si>
  <si>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</si>
  <si>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</si>
  <si>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</si>
  <si>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</si>
  <si>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</si>
  <si>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</si>
  <si>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</si>
  <si>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</si>
  <si>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</si>
  <si>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</si>
  <si>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</si>
  <si>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</si>
  <si>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</si>
  <si>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</si>
  <si>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</si>
  <si>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</si>
  <si>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</si>
  <si>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</si>
  <si>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</si>
  <si>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</si>
  <si>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</si>
  <si>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</si>
  <si>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</si>
  <si>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</si>
  <si>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</si>
  <si>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</si>
  <si>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</si>
  <si>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</si>
  <si>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</si>
  <si>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</si>
  <si>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</si>
  <si>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</si>
  <si>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</si>
  <si>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</si>
  <si>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</si>
  <si>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</si>
  <si>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</si>
  <si>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</si>
  <si>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</si>
  <si>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</si>
  <si>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</si>
  <si>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</si>
  <si>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</si>
  <si>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</si>
  <si>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</si>
  <si>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</si>
  <si>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</si>
  <si>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</si>
  <si>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</si>
  <si>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</si>
  <si>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</si>
  <si>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</si>
  <si>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</si>
  <si>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</si>
  <si>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</si>
  <si>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</si>
  <si>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</si>
  <si>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</si>
  <si>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</si>
  <si>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</si>
  <si>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</si>
  <si>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</si>
  <si>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</si>
  <si>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</si>
  <si>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</si>
  <si>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</si>
  <si>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</si>
  <si>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</si>
  <si>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</si>
  <si>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</si>
  <si>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</si>
  <si>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</si>
  <si>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</si>
  <si>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</si>
  <si>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</si>
  <si>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</si>
  <si>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</si>
  <si>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</si>
  <si>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</si>
  <si>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</si>
  <si>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</si>
  <si>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</si>
  <si>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</si>
  <si>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</si>
  <si>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</si>
  <si>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</si>
  <si>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</si>
  <si>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</si>
  <si>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</si>
  <si>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</si>
  <si>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</si>
  <si>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</si>
  <si>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</si>
  <si>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</si>
  <si>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</si>
  <si>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</si>
  <si>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</si>
  <si>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</si>
  <si>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</si>
  <si>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</si>
  <si>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</si>
  <si>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</si>
  <si>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</si>
  <si>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</si>
  <si>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</si>
  <si>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</si>
  <si>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</si>
  <si>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</si>
  <si>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</si>
  <si>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</si>
  <si>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</si>
  <si>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</si>
  <si>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</si>
  <si>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</si>
  <si>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</si>
  <si>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</si>
  <si>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</si>
  <si>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</si>
  <si>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</si>
  <si>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</si>
  <si>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</si>
  <si>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</si>
  <si>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</si>
  <si>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</si>
  <si>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</si>
  <si>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</si>
  <si>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</si>
  <si>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</si>
  <si>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</si>
  <si>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</si>
  <si>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</si>
  <si>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</si>
  <si>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</si>
  <si>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</si>
  <si>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</si>
  <si>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</si>
  <si>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</si>
  <si>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</si>
  <si>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</si>
  <si>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</si>
  <si>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</si>
  <si>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</si>
  <si>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</si>
  <si>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</si>
  <si>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</si>
  <si>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</si>
  <si>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</si>
  <si>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</si>
  <si>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</si>
  <si>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</si>
  <si>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</si>
  <si>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</si>
  <si>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</si>
  <si>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</si>
  <si>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</si>
  <si>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</si>
  <si>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</si>
  <si>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</si>
  <si>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</si>
  <si>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</si>
  <si>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</si>
  <si>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</si>
  <si>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</si>
  <si>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</si>
  <si>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</si>
  <si>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</si>
  <si>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</si>
  <si>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</si>
  <si>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</si>
  <si>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</si>
  <si>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</si>
  <si>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</si>
  <si>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</si>
  <si>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</si>
  <si>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</si>
  <si>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</si>
  <si>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</si>
  <si>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</si>
  <si>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</si>
  <si>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</si>
  <si>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</si>
  <si>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</si>
  <si>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</si>
  <si>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</si>
  <si>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</si>
  <si>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</si>
  <si>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</si>
  <si>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</si>
  <si>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</si>
  <si>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</si>
  <si>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</si>
  <si>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</si>
  <si>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</si>
  <si>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</si>
  <si>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</si>
  <si>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</si>
  <si>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</si>
  <si>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</si>
  <si>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</si>
  <si>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</si>
  <si>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</si>
  <si>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</si>
  <si>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</si>
  <si>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</si>
  <si>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</si>
  <si>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</si>
  <si>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</si>
  <si>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</si>
  <si>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</si>
  <si>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</si>
  <si>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</si>
  <si>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</si>
  <si>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</si>
  <si>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</si>
  <si>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</si>
  <si>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</si>
  <si>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</si>
  <si>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</si>
  <si>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</si>
  <si>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</si>
  <si>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</si>
  <si>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</si>
  <si>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</si>
  <si>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</si>
  <si>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</si>
  <si>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</si>
  <si>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</si>
  <si>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</si>
  <si>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</si>
  <si>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</si>
  <si>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</si>
  <si>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</si>
  <si>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</si>
  <si>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</si>
  <si>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</si>
  <si>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</si>
  <si>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</si>
  <si>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</si>
  <si>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</si>
  <si>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</si>
  <si>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</si>
  <si>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</si>
  <si>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</si>
  <si>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</si>
  <si>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</si>
  <si>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</si>
  <si>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</si>
  <si>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</si>
  <si>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</si>
  <si>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</si>
  <si>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</si>
  <si>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</si>
  <si>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</si>
  <si>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</si>
  <si>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</si>
  <si>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</si>
  <si>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</si>
  <si>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</si>
  <si>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</si>
  <si>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</si>
  <si>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</si>
  <si>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</si>
  <si>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</si>
  <si>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</si>
  <si>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</si>
  <si>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</si>
  <si>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</si>
  <si>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</si>
  <si>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</si>
  <si>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</si>
  <si>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</si>
  <si>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</si>
  <si>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</si>
  <si>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</si>
  <si>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</si>
  <si>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</si>
  <si>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</si>
  <si>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</si>
  <si>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</si>
  <si>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</si>
  <si>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</si>
  <si>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</si>
  <si>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</si>
  <si>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</si>
  <si>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</si>
  <si>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</si>
  <si>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</si>
  <si>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</si>
  <si>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</si>
  <si>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</si>
  <si>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</si>
  <si>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</si>
  <si>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</si>
  <si>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</si>
  <si>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</si>
  <si>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</si>
  <si>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</si>
  <si>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</si>
  <si>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</si>
  <si>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</si>
  <si>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</si>
  <si>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</si>
  <si>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</si>
  <si>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</si>
  <si>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</si>
  <si>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</si>
  <si>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</si>
  <si>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</si>
  <si>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</si>
  <si>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</si>
  <si>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</si>
  <si>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</si>
  <si>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</si>
  <si>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</si>
  <si>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</si>
  <si>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</si>
  <si>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</si>
  <si>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</si>
  <si>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</si>
  <si>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</si>
  <si>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</si>
  <si>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</si>
  <si>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</si>
  <si>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</si>
  <si>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</si>
  <si>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</si>
  <si>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</si>
  <si>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</si>
  <si>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</si>
  <si>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</si>
  <si>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</si>
  <si>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</si>
  <si>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</si>
  <si>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</si>
  <si>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</si>
  <si>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</si>
  <si>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</si>
  <si>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</si>
  <si>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</si>
  <si>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</si>
  <si>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</si>
  <si>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</si>
  <si>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</si>
  <si>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</si>
  <si>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</si>
  <si>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</si>
  <si>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</si>
  <si>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</si>
  <si>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</si>
  <si>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</si>
  <si>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</si>
  <si>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</si>
  <si>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</si>
  <si>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</si>
  <si>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</si>
  <si>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</si>
  <si>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</si>
  <si>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</si>
  <si>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</si>
  <si>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</si>
  <si>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</si>
  <si>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</si>
  <si>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</si>
  <si>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</si>
  <si>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</si>
  <si>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</si>
  <si>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</si>
  <si>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</si>
  <si>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</si>
  <si>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</si>
  <si>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</si>
  <si>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</si>
  <si>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</si>
  <si>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</si>
  <si>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</si>
  <si>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</si>
  <si>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</si>
  <si>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</si>
  <si>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</si>
  <si>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</si>
  <si>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</si>
  <si>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</si>
  <si>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</si>
  <si>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</si>
  <si>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</si>
  <si>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</si>
  <si>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</si>
  <si>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</si>
  <si>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</si>
  <si>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</si>
  <si>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</si>
  <si>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</si>
  <si>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</si>
  <si>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</si>
  <si>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</si>
  <si>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</si>
  <si>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</si>
  <si>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</si>
  <si>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</si>
  <si>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</si>
  <si>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</si>
  <si>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</si>
  <si>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</si>
  <si>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</si>
  <si>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</si>
  <si>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</si>
  <si>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</si>
  <si>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</si>
  <si>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</si>
  <si>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</si>
  <si>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</si>
  <si>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</si>
  <si>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</si>
  <si>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</si>
  <si>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</si>
  <si>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</si>
  <si>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</si>
  <si>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</si>
  <si>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</si>
  <si>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</si>
  <si>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</si>
  <si>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</si>
  <si>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</si>
  <si>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</si>
  <si>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</si>
  <si>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</si>
  <si>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</si>
  <si>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</si>
  <si>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</si>
  <si>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</si>
  <si>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</si>
  <si>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</si>
  <si>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</si>
  <si>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</si>
  <si>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Veuillez cliquer sur la cellule ci-dessous pour choisir la commune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</si>
</sst>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6" fillId="0" borderId="0" xfId="0" applyFont="1"/>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'5.2 Tableau bilan'!F188</f>
        <v>91838538.320000038</v>
      </c>
    </row>
    <row r="3" spans="2:5" x14ac:dyDescent="0.25">
      <c r="B3" s="78">
        <v>291</v>
      </c>
      <c r="C3" s="78"/>
      <c r="D3" s="135" t="s">
        <v>269</v>
      </c>
      <c r="E3" s="89">
        <f>'5.2 Tableau bilan'!F191</f>
        <v>5824194.0499999998</v>
      </c>
    </row>
    <row r="4" spans="2:5" x14ac:dyDescent="0.25">
      <c r="B4" s="78">
        <v>292</v>
      </c>
      <c r="C4" s="78"/>
      <c r="D4" s="135" t="s">
        <v>270</v>
      </c>
      <c r="E4" s="89">
        <f>'5.2 Tableau bilan'!F195</f>
        <v>2171523.7999999998</v>
      </c>
    </row>
    <row r="5" spans="2:5" x14ac:dyDescent="0.25">
      <c r="B5" s="78">
        <v>293</v>
      </c>
      <c r="C5" s="78"/>
      <c r="D5" s="135" t="s">
        <v>271</v>
      </c>
      <c r="E5" s="89">
        <f>'5.2 Tableau bilan'!F198</f>
        <v>5019487.7799999993</v>
      </c>
    </row>
    <row r="6" spans="2:5" x14ac:dyDescent="0.25">
      <c r="B6" s="78">
        <v>294</v>
      </c>
      <c r="C6" s="78"/>
      <c r="D6" s="135" t="s">
        <v>272</v>
      </c>
      <c r="E6" s="89">
        <f>'5.2 Tableau bilan'!F201</f>
        <v>31038418.739999998</v>
      </c>
    </row>
    <row r="7" spans="2:5" x14ac:dyDescent="0.25">
      <c r="B7" s="78">
        <v>295</v>
      </c>
      <c r="C7" s="78"/>
      <c r="D7" s="135" t="s">
        <v>273</v>
      </c>
      <c r="E7" s="89">
        <f>'5.2 Tableau bilan'!F204</f>
        <v>96130.319999999992</v>
      </c>
    </row>
    <row r="8" spans="2:5" x14ac:dyDescent="0.25">
      <c r="B8" s="78">
        <v>296</v>
      </c>
      <c r="C8" s="78"/>
      <c r="D8" s="135" t="s">
        <v>274</v>
      </c>
      <c r="E8" s="89">
        <f>'5.2 Tableau bilan'!F207</f>
        <v>16454611.33</v>
      </c>
    </row>
    <row r="9" spans="2:5" x14ac:dyDescent="0.25">
      <c r="B9" s="78">
        <v>298</v>
      </c>
      <c r="C9" s="78"/>
      <c r="D9" s="135" t="s">
        <v>275</v>
      </c>
      <c r="E9" s="89">
        <f>'5.2 Tableau bilan'!F210</f>
        <v>146786.6</v>
      </c>
    </row>
    <row r="10" spans="2:5" x14ac:dyDescent="0.25">
      <c r="B10" s="78">
        <v>299</v>
      </c>
      <c r="C10" s="78"/>
      <c r="D10" s="135"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6"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6"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6"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6"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6"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6"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6"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6"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6"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6"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6"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6"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6"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6"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6"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6"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6"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6"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6"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6"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6"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6"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6"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6"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6"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6"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6"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6"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6"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6"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6"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6"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6"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6"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6"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6"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6"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6"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6"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6"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6"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6"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6"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6"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6"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6"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6"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6"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6"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6"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6"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6"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tabSelected="1" workbookViewId="0">
      <selection activeCell="D31" sqref="D31"/>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c r="D3" s="228" t="s">
        <v>822</v>
      </c>
    </row>
    <row r="4" spans="1:5" ht="15.75" thickBot="1" x14ac:dyDescent="0.3">
      <c r="A4" t="s">
        <v>650</v>
      </c>
      <c r="D4" s="175" t="s">
        <v>56</v>
      </c>
    </row>
    <row r="7" spans="1:5" ht="21" x14ac:dyDescent="0.35">
      <c r="A7" s="102">
        <v>5</v>
      </c>
      <c r="B7" s="102"/>
      <c r="C7" s="102"/>
      <c r="D7" s="102" t="s">
        <v>193</v>
      </c>
      <c r="E7" s="186">
        <f>HLOOKUP($D$4,'6.1 Investissements'!$E$3:$BE$185,2,0)</f>
        <v>1961429.61</v>
      </c>
    </row>
    <row r="8" spans="1:5" x14ac:dyDescent="0.25">
      <c r="A8" s="78"/>
      <c r="B8" s="69">
        <v>50</v>
      </c>
      <c r="C8" s="69"/>
      <c r="D8" s="69" t="s">
        <v>465</v>
      </c>
      <c r="E8" s="70">
        <f>SUM(E9:E16)</f>
        <v>1961429.61</v>
      </c>
    </row>
    <row r="9" spans="1:5" x14ac:dyDescent="0.25">
      <c r="C9">
        <v>500</v>
      </c>
      <c r="D9" t="s">
        <v>467</v>
      </c>
      <c r="E9" s="4">
        <f>HLOOKUP($D$4,'6.1 Investissements'!$E$3:$BE$185,4,0)</f>
        <v>0</v>
      </c>
    </row>
    <row r="10" spans="1:5" x14ac:dyDescent="0.25">
      <c r="C10">
        <v>501</v>
      </c>
      <c r="D10" t="s">
        <v>468</v>
      </c>
      <c r="E10" s="4">
        <f>HLOOKUP($D$4,'6.1 Investissements'!$E$3:$BE$185,5,0)</f>
        <v>593862.55000000005</v>
      </c>
    </row>
    <row r="11" spans="1:5" x14ac:dyDescent="0.25">
      <c r="C11">
        <v>502</v>
      </c>
      <c r="D11" t="s">
        <v>469</v>
      </c>
      <c r="E11" s="4">
        <f>HLOOKUP($D$4,'6.1 Investissements'!$E$3:$BE$185,6,0)</f>
        <v>0</v>
      </c>
    </row>
    <row r="12" spans="1:5" x14ac:dyDescent="0.25">
      <c r="C12">
        <v>503</v>
      </c>
      <c r="D12" t="s">
        <v>470</v>
      </c>
      <c r="E12" s="4">
        <f>HLOOKUP($D$4,'6.1 Investissements'!$E$3:$BE$185,7,0)</f>
        <v>1367567.06</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0</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0</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520000</v>
      </c>
    </row>
    <row r="86" spans="1:5" x14ac:dyDescent="0.25">
      <c r="C86">
        <v>590</v>
      </c>
      <c r="D86" t="s">
        <v>491</v>
      </c>
      <c r="E86" s="4">
        <f>HLOOKUP($D$4,'6.1 Investissements'!$E$3:$BE$185,81,0)</f>
        <v>520000</v>
      </c>
    </row>
    <row r="90" spans="1:5" ht="21" x14ac:dyDescent="0.35">
      <c r="A90" s="104">
        <v>6</v>
      </c>
      <c r="B90" s="104"/>
      <c r="C90" s="104"/>
      <c r="D90" s="104" t="s">
        <v>492</v>
      </c>
      <c r="E90" s="187">
        <f>HLOOKUP($D$4,'6.1 Investissements'!$E$3:$BE$185,85,0)</f>
        <v>520000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8">
        <f>SUM(E172:E178)</f>
        <v>520000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520000</v>
      </c>
    </row>
    <row r="180" spans="2:5" x14ac:dyDescent="0.25">
      <c r="B180" s="105">
        <v>69</v>
      </c>
      <c r="C180" s="105"/>
      <c r="D180" s="105" t="s">
        <v>504</v>
      </c>
      <c r="E180" s="103">
        <f>SUM(E181)</f>
        <v>1961429.61</v>
      </c>
    </row>
    <row r="181" spans="2:5" x14ac:dyDescent="0.25">
      <c r="C181">
        <v>690</v>
      </c>
      <c r="D181" t="s">
        <v>504</v>
      </c>
      <c r="E181" s="4">
        <f>HLOOKUP($D$4,'6.1 Investissements'!$E$3:$BE$185,176,0)</f>
        <v>1961429.61</v>
      </c>
    </row>
    <row r="185" spans="2:5" ht="18.75" x14ac:dyDescent="0.3">
      <c r="D185" s="189" t="s">
        <v>225</v>
      </c>
      <c r="E185" s="190">
        <f>HLOOKUP($D$4,'6.1 Investissements'!$E$3:$BE$185,180,0)</f>
        <v>1441429.61</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2022-06-14T06:31:21Z</dcterms:modified>
</cp:coreProperties>
</file>