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27" activeTab="27"/>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<sst xmlns="http://schemas.openxmlformats.org/spreadsheetml/2006/main" count="5456" uniqueCount="864">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</sst>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3">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8" t="s">
        <v>71</v>
      </c>
      <c r="C5" s="219"/>
      <c r="D5" s="220"/>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5" t="s">
        <v>740</v>
      </c>
      <c r="H2" s="216"/>
      <c r="I2" s="216"/>
      <c r="J2" s="216"/>
      <c r="K2" s="217"/>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tabSelected="1" workbookViewId="0">
      <selection activeCell="C3" sqref="C3"/>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c r="D3" s="213" t="s">
        <v>594</v>
      </c>
    </row>
    <row r="4" spans="1:5" ht="15.75" thickBot="1" x14ac:dyDescent="0.3">
      <c r="A4" t="s">
        <v>634</v>
      </c>
      <c r="D4" s="174" t="s">
        <v>56</v>
      </c>
    </row>
    <row r="7" spans="1:5" ht="21" x14ac:dyDescent="0.35">
      <c r="A7" s="102">
        <v>5</v>
      </c>
      <c r="B7" s="102"/>
      <c r="C7" s="102"/>
      <c r="D7" s="102" t="s">
        <v>193</v>
      </c>
      <c r="E7" s="185">
        <f>HLOOKUP($D$4,'6.1 Investissements'!$E$3:$BE$185,2,0)</f>
        <v>1817467.6099999999</v>
      </c>
    </row>
    <row r="8" spans="1:5" x14ac:dyDescent="0.25">
      <c r="A8" s="78"/>
      <c r="B8" s="69">
        <v>50</v>
      </c>
      <c r="C8" s="69"/>
      <c r="D8" s="69" t="s">
        <v>454</v>
      </c>
      <c r="E8" s="70">
        <f>SUM(E9:E16)</f>
        <v>1817467.6099999999</v>
      </c>
    </row>
    <row r="9" spans="1:5" x14ac:dyDescent="0.25">
      <c r="C9">
        <v>500</v>
      </c>
      <c r="D9" t="s">
        <v>456</v>
      </c>
      <c r="E9" s="4">
        <f>HLOOKUP($D$4,'6.1 Investissements'!$E$3:$BE$185,4,0)</f>
        <v>0</v>
      </c>
    </row>
    <row r="10" spans="1:5" x14ac:dyDescent="0.25">
      <c r="C10">
        <v>501</v>
      </c>
      <c r="D10" t="s">
        <v>457</v>
      </c>
      <c r="E10" s="4">
        <f>HLOOKUP($D$4,'6.1 Investissements'!$E$3:$BE$185,5,0)</f>
        <v>488789.85</v>
      </c>
    </row>
    <row r="11" spans="1:5" x14ac:dyDescent="0.25">
      <c r="C11">
        <v>502</v>
      </c>
      <c r="D11" t="s">
        <v>458</v>
      </c>
      <c r="E11" s="4">
        <f>HLOOKUP($D$4,'6.1 Investissements'!$E$3:$BE$185,6,0)</f>
        <v>0</v>
      </c>
    </row>
    <row r="12" spans="1:5" x14ac:dyDescent="0.25">
      <c r="C12">
        <v>503</v>
      </c>
      <c r="D12" t="s">
        <v>459</v>
      </c>
      <c r="E12" s="4">
        <f>HLOOKUP($D$4,'6.1 Investissements'!$E$3:$BE$185,7,0)</f>
        <v>1328677.76</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0</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0</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320010.90000000002</v>
      </c>
    </row>
    <row r="86" spans="1:5" x14ac:dyDescent="0.25">
      <c r="C86">
        <v>590</v>
      </c>
      <c r="D86" t="s">
        <v>480</v>
      </c>
      <c r="E86" s="4">
        <f>HLOOKUP($D$4,'6.1 Investissements'!$E$3:$BE$185,81,0)</f>
        <v>320010.90000000002</v>
      </c>
    </row>
    <row r="90" spans="1:5" ht="21" x14ac:dyDescent="0.35">
      <c r="A90" s="104">
        <v>6</v>
      </c>
      <c r="B90" s="104"/>
      <c r="C90" s="104"/>
      <c r="D90" s="104" t="s">
        <v>481</v>
      </c>
      <c r="E90" s="186">
        <f>HLOOKUP($D$4,'6.1 Investissements'!$E$3:$BE$185,85,0)</f>
        <v>320010.90000000002</v>
      </c>
    </row>
    <row r="91" spans="1:5" x14ac:dyDescent="0.25">
      <c r="A91" s="7"/>
      <c r="B91" s="105">
        <v>60</v>
      </c>
      <c r="C91" s="105"/>
      <c r="D91" s="105" t="s">
        <v>482</v>
      </c>
      <c r="E91" s="103">
        <f>SUM(E92:E99)</f>
        <v>118640</v>
      </c>
    </row>
    <row r="92" spans="1:5" x14ac:dyDescent="0.25">
      <c r="C92">
        <v>600</v>
      </c>
      <c r="D92" t="s">
        <v>456</v>
      </c>
      <c r="E92" s="4">
        <f>HLOOKUP($D$4,'6.1 Investissements'!$E$3:$BE$185,87,0)</f>
        <v>0</v>
      </c>
    </row>
    <row r="93" spans="1:5" x14ac:dyDescent="0.25">
      <c r="C93">
        <v>601</v>
      </c>
      <c r="D93" t="s">
        <v>457</v>
      </c>
      <c r="E93" s="4">
        <f>HLOOKUP($D$4,'6.1 Investissements'!$E$3:$BE$185,88,0)</f>
        <v>118640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143994</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143994</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57376.9</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57376.9</v>
      </c>
    </row>
    <row r="180" spans="2:5" x14ac:dyDescent="0.25">
      <c r="B180" s="105">
        <v>69</v>
      </c>
      <c r="C180" s="105"/>
      <c r="D180" s="105" t="s">
        <v>493</v>
      </c>
      <c r="E180" s="103">
        <f>SUM(E181)</f>
        <v>1817467.61</v>
      </c>
    </row>
    <row r="181" spans="2:5" x14ac:dyDescent="0.25">
      <c r="C181">
        <v>690</v>
      </c>
      <c r="D181" t="s">
        <v>493</v>
      </c>
      <c r="E181" s="4">
        <f>HLOOKUP($D$4,'6.1 Investissements'!$E$3:$BE$185,176,0)</f>
        <v>1817467.61</v>
      </c>
    </row>
    <row r="185" spans="2:5" ht="18.75" x14ac:dyDescent="0.3">
      <c r="D185" s="188" t="s">
        <v>221</v>
      </c>
      <c r="E185" s="189">
        <f>HLOOKUP($D$4,'6.1 Investissements'!$E$3:$BE$185,180,0)</f>
        <v>1497456.71</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1" t="s">
        <v>645</v>
      </c>
      <c r="B14" s="222"/>
      <c r="C14" s="222"/>
      <c r="D14" s="222"/>
      <c r="E14" s="222"/>
      <c r="F14" s="222"/>
      <c r="G14" s="222"/>
      <c r="H14" s="223"/>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1" t="s">
        <v>657</v>
      </c>
      <c r="B24" s="222"/>
      <c r="C24" s="222"/>
      <c r="D24" s="222"/>
      <c r="E24" s="222"/>
      <c r="F24" s="222"/>
      <c r="G24" s="222"/>
      <c r="H24" s="223"/>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1" t="s">
        <v>665</v>
      </c>
      <c r="B32" s="222"/>
      <c r="C32" s="222"/>
      <c r="D32" s="222"/>
      <c r="E32" s="222"/>
      <c r="F32" s="222"/>
      <c r="G32" s="222"/>
      <c r="H32" s="223"/>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1" t="s">
        <v>676</v>
      </c>
      <c r="B42" s="222"/>
      <c r="C42" s="222"/>
      <c r="D42" s="222"/>
      <c r="E42" s="222"/>
      <c r="F42" s="222"/>
      <c r="G42" s="222"/>
      <c r="H42" s="223"/>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1" t="s">
        <v>687</v>
      </c>
      <c r="B53" s="222"/>
      <c r="C53" s="222"/>
      <c r="D53" s="222"/>
      <c r="E53" s="222"/>
      <c r="F53" s="222"/>
      <c r="G53" s="222"/>
      <c r="H53" s="223"/>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1" t="s">
        <v>696</v>
      </c>
      <c r="B62" s="222"/>
      <c r="C62" s="222"/>
      <c r="D62" s="222"/>
      <c r="E62" s="222"/>
      <c r="F62" s="222"/>
      <c r="G62" s="222"/>
      <c r="H62" s="223"/>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1" t="s">
        <v>705</v>
      </c>
      <c r="B71" s="222"/>
      <c r="C71" s="222"/>
      <c r="D71" s="222"/>
      <c r="E71" s="222"/>
      <c r="F71" s="222"/>
      <c r="G71" s="222"/>
      <c r="H71" s="223"/>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1" t="s">
        <v>717</v>
      </c>
      <c r="B81" s="222"/>
      <c r="C81" s="222"/>
      <c r="D81" s="222"/>
      <c r="E81" s="222"/>
      <c r="F81" s="222"/>
      <c r="G81" s="222"/>
      <c r="H81" s="223"/>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1" t="s">
        <v>724</v>
      </c>
      <c r="B89" s="222"/>
      <c r="C89" s="222"/>
      <c r="D89" s="222"/>
      <c r="E89" s="222"/>
      <c r="F89" s="222"/>
      <c r="G89" s="222"/>
      <c r="H89" s="223"/>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1" t="s">
        <v>732</v>
      </c>
      <c r="B98" s="222"/>
      <c r="C98" s="222"/>
      <c r="D98" s="222"/>
      <c r="E98" s="222"/>
      <c r="F98" s="222"/>
      <c r="G98" s="222"/>
      <c r="H98" s="223"/>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4" t="s">
        <v>494</v>
      </c>
      <c r="B8" s="224"/>
      <c r="C8" s="224"/>
      <c r="D8" s="224"/>
    </row>
    <row r="9" spans="1:60" ht="15.75" thickBot="1" x14ac:dyDescent="0.3"/>
    <row r="10" spans="1:60" ht="15.75" thickBot="1" x14ac:dyDescent="0.3">
      <c r="A10" s="225" t="s">
        <v>566</v>
      </c>
      <c r="B10" s="226"/>
      <c r="C10" s="226"/>
      <c r="D10" s="227"/>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4"/>
      <c r="B1" s="224"/>
      <c r="C1" s="224"/>
      <c r="D1" s="224"/>
    </row>
    <row r="2" spans="1:8" ht="18.75" x14ac:dyDescent="0.3">
      <c r="A2" s="231" t="s">
        <v>855</v>
      </c>
      <c r="B2" s="231"/>
      <c r="C2" s="231"/>
      <c r="D2" s="231"/>
      <c r="E2" s="224"/>
      <c r="F2" s="224"/>
      <c r="G2" s="224"/>
      <c r="H2" s="224"/>
    </row>
    <row r="3" spans="1:8" ht="18.75" x14ac:dyDescent="0.3">
      <c r="A3" s="155"/>
      <c r="B3" s="155"/>
      <c r="C3" s="155"/>
      <c r="D3" s="155"/>
      <c r="E3" s="155"/>
      <c r="F3" s="155"/>
      <c r="G3" s="155"/>
      <c r="H3" s="155"/>
    </row>
    <row r="4" spans="1:8" ht="15.75" thickBot="1" x14ac:dyDescent="0.3">
      <c r="B4" s="232" t="s">
        <v>797</v>
      </c>
      <c r="C4" s="232"/>
      <c r="D4" s="232"/>
    </row>
    <row r="5" spans="1:8" ht="15.75" thickBot="1" x14ac:dyDescent="0.3">
      <c r="A5" s="156" t="s">
        <v>573</v>
      </c>
      <c r="B5" s="218" t="s">
        <v>71</v>
      </c>
      <c r="C5" s="219"/>
      <c r="D5" s="220"/>
      <c r="F5" s="110"/>
    </row>
    <row r="6" spans="1:8" ht="15.75" thickBot="1" x14ac:dyDescent="0.3">
      <c r="E6" s="7"/>
      <c r="H6" s="117"/>
    </row>
    <row r="7" spans="1:8" ht="15.75" thickBot="1" x14ac:dyDescent="0.3">
      <c r="A7" s="228" t="s">
        <v>566</v>
      </c>
      <c r="B7" s="229"/>
      <c r="C7" s="229"/>
      <c r="D7" s="230"/>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8" t="s">
        <v>28</v>
      </c>
      <c r="C5" s="219"/>
      <c r="D5" s="220"/>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2023-06-06T04:31:18Z</dcterms:modified>
</cp:coreProperties>
</file>