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1" activeTab="31"/>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35" l="1"/>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M54" i="42"/>
  <c r="AN54" i="42"/>
  <c r="AO54" i="42"/>
  <c r="AP54" i="42"/>
  <c r="AQ54" i="42"/>
  <c r="AR54" i="42"/>
  <c r="AS54" i="42"/>
  <c r="AT54" i="42"/>
  <c r="AU54" i="42"/>
  <c r="AV54" i="42"/>
  <c r="AW54" i="42"/>
  <c r="AX54" i="42"/>
  <c r="AY54" i="42"/>
  <c r="AZ54" i="42"/>
  <c r="BA54" i="42"/>
  <c r="BB54" i="42"/>
  <c r="BC54" i="42"/>
  <c r="BD54" i="42"/>
  <c r="BE54" i="42"/>
  <c r="E54" i="42"/>
  <c r="BG154" i="34"/>
  <c r="BG2" i="23"/>
  <c r="BF11" i="40"/>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B43" i="35"/>
  <c r="AB46" i="35" s="1"/>
  <c r="AC43" i="35"/>
  <c r="AC46" i="35" s="1"/>
  <c r="AD43" i="35"/>
  <c r="AD46" i="35" s="1"/>
  <c r="AE43" i="35"/>
  <c r="AE46" i="35" s="1"/>
  <c r="AF43" i="35"/>
  <c r="AF46" i="35" s="1"/>
  <c r="AG43" i="35"/>
  <c r="AH43" i="35"/>
  <c r="AH46" i="35" s="1"/>
  <c r="AI43" i="35"/>
  <c r="AI46" i="35" s="1"/>
  <c r="AJ43" i="35"/>
  <c r="AJ46" i="35"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Z43" i="35"/>
  <c r="AZ46" i="35" s="1"/>
  <c r="BA43" i="35"/>
  <c r="BA46" i="35" s="1"/>
  <c r="BB43" i="35"/>
  <c r="BB46" i="35" s="1"/>
  <c r="BC43" i="35"/>
  <c r="BC46" i="35"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Z48" i="35" l="1"/>
  <c r="AZ26" i="40" s="1"/>
  <c r="AJ48" i="35"/>
  <c r="AJ26" i="40" s="1"/>
  <c r="BC48" i="35"/>
  <c r="BC26" i="40" s="1"/>
  <c r="AY48" i="35"/>
  <c r="AY26" i="40" s="1"/>
  <c r="AI48" i="35"/>
  <c r="AI26" i="40" s="1"/>
  <c r="AA48" i="35"/>
  <c r="AA26" i="40" s="1"/>
  <c r="AG46" i="35"/>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<sst xmlns="http://schemas.openxmlformats.org/spreadsheetml/2006/main" count="5455" uniqueCount="863">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</sst>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5">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3" fontId="7" fillId="0" borderId="0" xfId="0" applyNumberFormat="1"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20" t="s">
        <v>71</v>
      </c>
      <c r="C5" s="221"/>
      <c r="D5" s="222"/>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7"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7" t="s">
        <v>740</v>
      </c>
      <c r="H2" s="218"/>
      <c r="I2" s="218"/>
      <c r="J2" s="218"/>
      <c r="K2" s="219"/>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G61"/>
  <sheetViews>
    <sheetView workbookViewId="0">
      <pane xSplit="2" ySplit="6" topLeftCell="C7" activePane="bottomRight" state="frozen"/>
      <selection pane="topRight" activeCell="C1" sqref="C1"/>
      <selection pane="bottomLeft" activeCell="A7" sqref="A7"/>
      <selection pane="bottomRight" activeCell="BE27" sqref="BE27"/>
    </sheetView>
  </sheetViews>
  <sheetFormatPr baseColWidth="10" defaultRowHeight="15" x14ac:dyDescent="0.25"/>
  <cols>
    <col min="1" max="1" width="5.7109375" customWidth="1"/>
    <col min="2" max="2" width="50.28515625" customWidth="1"/>
    <col min="3" max="55" width="16.28515625" hidden="1" customWidth="1"/>
    <col min="56"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I184"/>
  <sheetViews>
    <sheetView workbookViewId="0">
      <pane xSplit="4" ySplit="3" topLeftCell="E4" activePane="bottomRight" state="frozen"/>
      <selection pane="topRight" activeCell="E1" sqref="E1"/>
      <selection pane="bottomLeft" activeCell="A4" sqref="A4"/>
      <selection pane="bottomRight" activeCell="H13" sqref="H13"/>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SUM(E154:W154)</f>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8" scale="40"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L24" sqref="L24"/>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3" t="s">
        <v>645</v>
      </c>
      <c r="B14" s="224"/>
      <c r="C14" s="224"/>
      <c r="D14" s="224"/>
      <c r="E14" s="224"/>
      <c r="F14" s="224"/>
      <c r="G14" s="224"/>
      <c r="H14" s="225"/>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3" t="s">
        <v>657</v>
      </c>
      <c r="B24" s="224"/>
      <c r="C24" s="224"/>
      <c r="D24" s="224"/>
      <c r="E24" s="224"/>
      <c r="F24" s="224"/>
      <c r="G24" s="224"/>
      <c r="H24" s="225"/>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3" t="s">
        <v>665</v>
      </c>
      <c r="B32" s="224"/>
      <c r="C32" s="224"/>
      <c r="D32" s="224"/>
      <c r="E32" s="224"/>
      <c r="F32" s="224"/>
      <c r="G32" s="224"/>
      <c r="H32" s="225"/>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3" t="s">
        <v>676</v>
      </c>
      <c r="B42" s="224"/>
      <c r="C42" s="224"/>
      <c r="D42" s="224"/>
      <c r="E42" s="224"/>
      <c r="F42" s="224"/>
      <c r="G42" s="224"/>
      <c r="H42" s="225"/>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3" t="s">
        <v>687</v>
      </c>
      <c r="B53" s="224"/>
      <c r="C53" s="224"/>
      <c r="D53" s="224"/>
      <c r="E53" s="224"/>
      <c r="F53" s="224"/>
      <c r="G53" s="224"/>
      <c r="H53" s="225"/>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3" t="s">
        <v>696</v>
      </c>
      <c r="B62" s="224"/>
      <c r="C62" s="224"/>
      <c r="D62" s="224"/>
      <c r="E62" s="224"/>
      <c r="F62" s="224"/>
      <c r="G62" s="224"/>
      <c r="H62" s="225"/>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3" t="s">
        <v>705</v>
      </c>
      <c r="B71" s="224"/>
      <c r="C71" s="224"/>
      <c r="D71" s="224"/>
      <c r="E71" s="224"/>
      <c r="F71" s="224"/>
      <c r="G71" s="224"/>
      <c r="H71" s="225"/>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3" t="s">
        <v>717</v>
      </c>
      <c r="B81" s="224"/>
      <c r="C81" s="224"/>
      <c r="D81" s="224"/>
      <c r="E81" s="224"/>
      <c r="F81" s="224"/>
      <c r="G81" s="224"/>
      <c r="H81" s="225"/>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3" t="s">
        <v>724</v>
      </c>
      <c r="B89" s="224"/>
      <c r="C89" s="224"/>
      <c r="D89" s="224"/>
      <c r="E89" s="224"/>
      <c r="F89" s="224"/>
      <c r="G89" s="224"/>
      <c r="H89" s="225"/>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3" t="s">
        <v>732</v>
      </c>
      <c r="B98" s="224"/>
      <c r="C98" s="224"/>
      <c r="D98" s="224"/>
      <c r="E98" s="224"/>
      <c r="F98" s="224"/>
      <c r="G98" s="224"/>
      <c r="H98" s="225"/>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Z28" activePane="bottomRight" state="frozen"/>
      <selection pane="topRight" activeCell="E1" sqref="E1"/>
      <selection pane="bottomLeft" activeCell="A4" sqref="A4"/>
      <selection pane="bottomRight" activeCell="BF54" sqref="BF54"/>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f>'4.1 Comptes 2021 natures'!E157</f>
        <v>44928.100000000006</v>
      </c>
      <c r="F54" s="4">
        <f>'4.1 Comptes 2021 natures'!F157</f>
        <v>-48557.319999999992</v>
      </c>
      <c r="G54" s="4">
        <f>'4.1 Comptes 2021 natures'!G157</f>
        <v>-94828.599999999991</v>
      </c>
      <c r="H54" s="4">
        <f>'4.1 Comptes 2021 natures'!H157</f>
        <v>106112.79000000001</v>
      </c>
      <c r="I54" s="4">
        <f>'4.1 Comptes 2021 natures'!I157</f>
        <v>509529.57</v>
      </c>
      <c r="J54" s="4">
        <f>'4.1 Comptes 2021 natures'!J157</f>
        <v>355331.14</v>
      </c>
      <c r="K54" s="4">
        <f>'4.1 Comptes 2021 natures'!K157</f>
        <v>521660.97000000003</v>
      </c>
      <c r="L54" s="4">
        <f>'4.1 Comptes 2021 natures'!L157</f>
        <v>3551526.5</v>
      </c>
      <c r="M54" s="4">
        <f>'4.1 Comptes 2021 natures'!M157</f>
        <v>288258.07</v>
      </c>
      <c r="N54" s="4">
        <f>'4.1 Comptes 2021 natures'!N157</f>
        <v>-9232.119999999999</v>
      </c>
      <c r="O54" s="4">
        <f>'4.1 Comptes 2021 natures'!O157</f>
        <v>713421.97</v>
      </c>
      <c r="P54" s="4">
        <f>'4.1 Comptes 2021 natures'!P157</f>
        <v>98362.19</v>
      </c>
      <c r="Q54" s="4">
        <f>'4.1 Comptes 2021 natures'!Q157</f>
        <v>-4705.8100000000013</v>
      </c>
      <c r="R54" s="4">
        <f>'4.1 Comptes 2021 natures'!R157</f>
        <v>43963.29</v>
      </c>
      <c r="S54" s="4">
        <f>'4.1 Comptes 2021 natures'!S157</f>
        <v>-48947.220000000016</v>
      </c>
      <c r="T54" s="4">
        <f>'4.1 Comptes 2021 natures'!T157</f>
        <v>544010.83000000007</v>
      </c>
      <c r="U54" s="4">
        <f>'4.1 Comptes 2021 natures'!U157</f>
        <v>-15080.91</v>
      </c>
      <c r="V54" s="4">
        <f>'4.1 Comptes 2021 natures'!V157</f>
        <v>-314421.67000000004</v>
      </c>
      <c r="W54" s="4">
        <f>'4.1 Comptes 2021 natures'!W157</f>
        <v>456199.36</v>
      </c>
      <c r="X54" s="4">
        <f>'4.1 Comptes 2021 natures'!X157</f>
        <v>138689.76999999999</v>
      </c>
      <c r="Y54" s="4">
        <f>'4.1 Comptes 2021 natures'!Y157</f>
        <v>1766349.46</v>
      </c>
      <c r="Z54" s="4">
        <f>'4.1 Comptes 2021 natures'!Z157</f>
        <v>1120099.08</v>
      </c>
      <c r="AA54" s="4">
        <f>'4.1 Comptes 2021 natures'!AA157</f>
        <v>10126.51</v>
      </c>
      <c r="AB54" s="4">
        <f>'4.1 Comptes 2021 natures'!AB157</f>
        <v>1129.2400000000052</v>
      </c>
      <c r="AC54" s="4">
        <f>'4.1 Comptes 2021 natures'!AC157</f>
        <v>-297058.18</v>
      </c>
      <c r="AD54" s="4">
        <f>'4.1 Comptes 2021 natures'!AD157</f>
        <v>4584.9600000000064</v>
      </c>
      <c r="AE54" s="4">
        <f>'4.1 Comptes 2021 natures'!AE157</f>
        <v>-249384.18</v>
      </c>
      <c r="AF54" s="4">
        <f>'4.1 Comptes 2021 natures'!AF157</f>
        <v>76405.579999999987</v>
      </c>
      <c r="AG54" s="4">
        <f>'4.1 Comptes 2021 natures'!AG157</f>
        <v>904527.7</v>
      </c>
      <c r="AH54" s="4">
        <f>'4.1 Comptes 2021 natures'!AH157</f>
        <v>869734.76</v>
      </c>
      <c r="AI54" s="4">
        <f>'4.1 Comptes 2021 natures'!AI157</f>
        <v>-37068.9</v>
      </c>
      <c r="AJ54" s="4">
        <f>'4.1 Comptes 2021 natures'!AJ157</f>
        <v>45606.67</v>
      </c>
      <c r="AK54" s="4">
        <f>'4.1 Comptes 2021 natures'!AK157</f>
        <v>571824.05000000005</v>
      </c>
      <c r="AL54" s="4">
        <f>'4.1 Comptes 2021 natures'!AL157</f>
        <v>45087.840000000004</v>
      </c>
      <c r="AM54" s="4">
        <f>'4.1 Comptes 2021 natures'!AM157</f>
        <v>123768.67</v>
      </c>
      <c r="AN54" s="4">
        <f>'4.1 Comptes 2021 natures'!AN157</f>
        <v>6229.74</v>
      </c>
      <c r="AO54" s="4">
        <f>'4.1 Comptes 2021 natures'!AO157</f>
        <v>209567.68</v>
      </c>
      <c r="AP54" s="4">
        <f>'4.1 Comptes 2021 natures'!AP157</f>
        <v>200305.65999999997</v>
      </c>
      <c r="AQ54" s="4">
        <f>'4.1 Comptes 2021 natures'!AQ157</f>
        <v>32981.15</v>
      </c>
      <c r="AR54" s="4">
        <f>'4.1 Comptes 2021 natures'!AR157</f>
        <v>76558.69</v>
      </c>
      <c r="AS54" s="4">
        <f>'4.1 Comptes 2021 natures'!AS157</f>
        <v>1288.75</v>
      </c>
      <c r="AT54" s="4">
        <f>'4.1 Comptes 2021 natures'!AT157</f>
        <v>-3462.9399999999951</v>
      </c>
      <c r="AU54" s="4">
        <f>'4.1 Comptes 2021 natures'!AU157</f>
        <v>47834.869999999995</v>
      </c>
      <c r="AV54" s="4">
        <f>'4.1 Comptes 2021 natures'!AV157</f>
        <v>258416.72000000003</v>
      </c>
      <c r="AW54" s="4">
        <f>'4.1 Comptes 2021 natures'!AW157</f>
        <v>82660.81</v>
      </c>
      <c r="AX54" s="4">
        <f>'4.1 Comptes 2021 natures'!AX157</f>
        <v>-50574.92</v>
      </c>
      <c r="AY54" s="4">
        <f>'4.1 Comptes 2021 natures'!AY157</f>
        <v>-46434.000000000007</v>
      </c>
      <c r="AZ54" s="4">
        <f>'4.1 Comptes 2021 natures'!AZ157</f>
        <v>59877.34</v>
      </c>
      <c r="BA54" s="4">
        <f>'4.1 Comptes 2021 natures'!BA157</f>
        <v>122026.26000000001</v>
      </c>
      <c r="BB54" s="4">
        <f>'4.1 Comptes 2021 natures'!BB157</f>
        <v>134564.66</v>
      </c>
      <c r="BC54" s="4">
        <f>'4.1 Comptes 2021 natures'!BC157</f>
        <v>59759.93</v>
      </c>
      <c r="BD54" s="4">
        <f>'4.1 Comptes 2021 natures'!BD157</f>
        <v>651336.63000000012</v>
      </c>
      <c r="BE54" s="4">
        <f>'4.1 Comptes 2021 natures'!BE157</f>
        <v>116013.61000000002</v>
      </c>
      <c r="BF54" s="4">
        <f t="shared" si="8"/>
        <v>13750904.800000003</v>
      </c>
      <c r="BG54" s="4">
        <f t="shared" si="9"/>
        <v>6697531.1300000018</v>
      </c>
      <c r="BH54" s="4">
        <f t="shared" si="10"/>
        <v>4353742.4699999988</v>
      </c>
      <c r="BI54" s="4">
        <f t="shared" si="11"/>
        <v>2699631.1999999997</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A27" activePane="bottomRight" state="frozen"/>
      <selection pane="topRight" activeCell="E1" sqref="E1"/>
      <selection pane="bottomLeft" activeCell="A12" sqref="A12"/>
      <selection pane="bottomRight"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f>'4.1 Comptes 2021 natures'!BG2</f>
        <v>39125</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indicateurs1'!BF54</f>
        <v>13750904.800000003</v>
      </c>
      <c r="E30" s="145">
        <f>'Base de données indicateurs1'!E33-'Base de données indicateurs1'!E33+'Base de données indicateurs1'!E54-'Base de données indicateurs1'!E55</f>
        <v>44928.100000000006</v>
      </c>
      <c r="F30" s="145">
        <f>'Base de données indicateurs1'!F33-'Base de données indicateurs1'!F33+'Base de données indicateurs1'!F54-'Base de données indicateurs1'!F55</f>
        <v>-48557.319999999992</v>
      </c>
      <c r="G30" s="145">
        <f>'Base de données indicateurs1'!G33-'Base de données indicateurs1'!G33+'Base de données indicateurs1'!G54-'Base de données indicateurs1'!G55</f>
        <v>-94828.599999999991</v>
      </c>
      <c r="H30" s="145">
        <f>'Base de données indicateurs1'!H33-'Base de données indicateurs1'!H33+'Base de données indicateurs1'!H54-'Base de données indicateurs1'!H55</f>
        <v>106112.79000000001</v>
      </c>
      <c r="I30" s="145">
        <f>'Base de données indicateurs1'!I33-'Base de données indicateurs1'!I33+'Base de données indicateurs1'!I54-'Base de données indicateurs1'!I55</f>
        <v>509529.57</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521660.97000000003</v>
      </c>
      <c r="L30" s="145">
        <f>'Base de données indicateurs1'!L33-'Base de données indicateurs1'!L33+'Base de données indicateurs1'!L54-'Base de données indicateurs1'!L55</f>
        <v>-67.200000000186265</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-9232.119999999999</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98362.19</v>
      </c>
      <c r="Q30" s="145">
        <f>'Base de données indicateurs1'!Q33-'Base de données indicateurs1'!Q33+'Base de données indicateurs1'!Q54-'Base de données indicateurs1'!Q55</f>
        <v>-4705.8100000000013</v>
      </c>
      <c r="R30" s="145">
        <f>'Base de données indicateurs1'!R33-'Base de données indicateurs1'!R33+'Base de données indicateurs1'!R54-'Base de données indicateurs1'!R55</f>
        <v>43963.29</v>
      </c>
      <c r="S30" s="145">
        <f>'Base de données indicateurs1'!S33-'Base de données indicateurs1'!S33+'Base de données indicateurs1'!S54-'Base de données indicateurs1'!S55</f>
        <v>-48947.220000000016</v>
      </c>
      <c r="T30" s="145">
        <f>'Base de données indicateurs1'!T33-'Base de données indicateurs1'!T33+'Base de données indicateurs1'!T54-'Base de données indicateurs1'!T55</f>
        <v>544010.83000000007</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-314421.67000000004</v>
      </c>
      <c r="W30" s="145">
        <f>'Base de données indicateurs1'!W33-'Base de données indicateurs1'!W33+'Base de données indicateurs1'!W54-'Base de données indicateurs1'!W55</f>
        <v>456199.36</v>
      </c>
      <c r="X30" s="145">
        <f>'Base de données indicateurs1'!X33-'Base de données indicateurs1'!X33+'Base de données indicateurs1'!X54-'Base de données indicateurs1'!X55</f>
        <v>138689.76999999999</v>
      </c>
      <c r="Y30" s="145">
        <f>'Base de données indicateurs1'!Y33-'Base de données indicateurs1'!Y33+'Base de données indicateurs1'!Y54-'Base de données indicateurs1'!Y55</f>
        <v>1766349.46</v>
      </c>
      <c r="Z30" s="145">
        <f>'Base de données indicateurs1'!Z33-'Base de données indicateurs1'!Z33+'Base de données indicateurs1'!Z54-'Base de données indicateurs1'!Z55</f>
        <v>1120099.08</v>
      </c>
      <c r="AA30" s="145">
        <f>'Base de données indicateurs1'!AA33-'Base de données indicateurs1'!AA33+'Base de données indicateurs1'!AA54-'Base de données indicateurs1'!AA55</f>
        <v>10126.51</v>
      </c>
      <c r="AB30" s="145">
        <f>'Base de données indicateurs1'!AB33-'Base de données indicateurs1'!AB33+'Base de données indicateurs1'!AB54-'Base de données indicateurs1'!AB55</f>
        <v>1129.2400000000052</v>
      </c>
      <c r="AC30" s="145">
        <f>'Base de données indicateurs1'!AC33-'Base de données indicateurs1'!AC33+'Base de données indicateurs1'!AC54-'Base de données indicateurs1'!AC55</f>
        <v>-297058.18</v>
      </c>
      <c r="AD30" s="145">
        <f>'Base de données indicateurs1'!AD33-'Base de données indicateurs1'!AD33+'Base de données indicateurs1'!AD54-'Base de données indicateurs1'!AD55</f>
        <v>4584.9600000000064</v>
      </c>
      <c r="AE30" s="145">
        <f>'Base de données indicateurs1'!AE33-'Base de données indicateurs1'!AE33+'Base de données indicateurs1'!AE54-'Base de données indicateurs1'!AE55</f>
        <v>-249384.18</v>
      </c>
      <c r="AF30" s="145">
        <f>'Base de données indicateurs1'!AF33-'Base de données indicateurs1'!AF33+'Base de données indicateurs1'!AF54-'Base de données indicateurs1'!AF55</f>
        <v>76405.579999999987</v>
      </c>
      <c r="AG30" s="145">
        <f>'Base de données indicateurs1'!AG33-'Base de données indicateurs1'!AG33+'Base de données indicateurs1'!AG54-'Base de données indicateurs1'!AG55</f>
        <v>904527.7</v>
      </c>
      <c r="AH30" s="145">
        <f>'Base de données indicateurs1'!AH33-'Base de données indicateurs1'!AH33+'Base de données indicateurs1'!AH54-'Base de données indicateurs1'!AH55</f>
        <v>869734.76</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45606.67</v>
      </c>
      <c r="AK30" s="145">
        <f>'Base de données indicateurs1'!AK33-'Base de données indicateurs1'!AK33+'Base de données indicateurs1'!AK54-'Base de données indicateurs1'!AK55</f>
        <v>571824.05000000005</v>
      </c>
      <c r="AL30" s="145">
        <f>'Base de données indicateurs1'!AL33-'Base de données indicateurs1'!AL33+'Base de données indicateurs1'!AL54-'Base de données indicateurs1'!AL55</f>
        <v>45087.840000000004</v>
      </c>
      <c r="AM30" s="145">
        <f>'Base de données indicateurs1'!AM33-'Base de données indicateurs1'!AM33+'Base de données indicateurs1'!AM54-'Base de données indicateurs1'!AM55</f>
        <v>123768.67</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209567.68</v>
      </c>
      <c r="AP30" s="145">
        <f>'Base de données indicateurs1'!AP33-'Base de données indicateurs1'!AP33+'Base de données indicateurs1'!AP54-'Base de données indicateurs1'!AP55</f>
        <v>200305.65999999997</v>
      </c>
      <c r="AQ30" s="145">
        <f>'Base de données indicateurs1'!AQ33-'Base de données indicateurs1'!AQ33+'Base de données indicateurs1'!AQ54-'Base de données indicateurs1'!AQ55</f>
        <v>32981.15</v>
      </c>
      <c r="AR30" s="145">
        <f>'Base de données indicateurs1'!AR33-'Base de données indicateurs1'!AR33+'Base de données indicateurs1'!AR54-'Base de données indicateurs1'!AR55</f>
        <v>76558.69</v>
      </c>
      <c r="AS30" s="145">
        <f>'Base de données indicateurs1'!AS33-'Base de données indicateurs1'!AS33+'Base de données indicateurs1'!AS54-'Base de données indicateurs1'!AS55</f>
        <v>1288.75</v>
      </c>
      <c r="AT30" s="145">
        <f>'Base de données indicateurs1'!AT33-'Base de données indicateurs1'!AT33+'Base de données indicateurs1'!AT54-'Base de données indicateurs1'!AT55</f>
        <v>-3462.9399999999951</v>
      </c>
      <c r="AU30" s="145">
        <f>'Base de données indicateurs1'!AU33-'Base de données indicateurs1'!AU33+'Base de données indicateurs1'!AU54-'Base de données indicateurs1'!AU55</f>
        <v>47834.869999999995</v>
      </c>
      <c r="AV30" s="145">
        <f>'Base de données indicateurs1'!AV33-'Base de données indicateurs1'!AV33+'Base de données indicateurs1'!AV54-'Base de données indicateurs1'!AV55</f>
        <v>258416.72000000003</v>
      </c>
      <c r="AW30" s="145">
        <f>'Base de données indicateurs1'!AW33-'Base de données indicateurs1'!AW33+'Base de données indicateurs1'!AW54-'Base de données indicateurs1'!AW55</f>
        <v>82660.81</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-46434.000000000007</v>
      </c>
      <c r="AZ30" s="145">
        <f>'Base de données indicateurs1'!AZ33-'Base de données indicateurs1'!AZ33+'Base de données indicateurs1'!AZ54-'Base de données indicateurs1'!AZ55</f>
        <v>59877.34</v>
      </c>
      <c r="BA30" s="145">
        <f>'Base de données indicateurs1'!BA33-'Base de données indicateurs1'!BA33+'Base de données indicateurs1'!BA54-'Base de données indicateurs1'!BA55</f>
        <v>122026.26000000001</v>
      </c>
      <c r="BB30" s="145">
        <f>'Base de données indicateurs1'!BB33-'Base de données indicateurs1'!BB33+'Base de données indicateurs1'!BB54-'Base de données indicateurs1'!BB55</f>
        <v>134564.66</v>
      </c>
      <c r="BC30" s="145">
        <f>'Base de données indicateurs1'!BC33-'Base de données indicateurs1'!BC33+'Base de données indicateurs1'!BC54-'Base de données indicateurs1'!BC55</f>
        <v>59759.93</v>
      </c>
      <c r="BD30" s="145">
        <f>'Base de données indicateurs1'!BD33-'Base de données indicateurs1'!BD33+'Base de données indicateurs1'!BD54-'Base de données indicateurs1'!BD55</f>
        <v>651336.63000000012</v>
      </c>
      <c r="BE30" s="145">
        <f>'Base de données indicateurs1'!BE33-'Base de données indicateurs1'!BE33+'Base de données indicateurs1'!BE54-'Base de données indicateurs1'!BE55</f>
        <v>116013.61000000002</v>
      </c>
      <c r="BF30" s="4">
        <f t="shared" si="0"/>
        <v>3145937.4299999997</v>
      </c>
      <c r="BG30" s="4">
        <f t="shared" si="1"/>
        <v>4353742.4699999988</v>
      </c>
      <c r="BH30" s="4">
        <f t="shared" si="2"/>
        <v>2699631.1999999997</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38209438.200000003</v>
      </c>
      <c r="E41" s="144">
        <f>SUM(E30:E32,E34:E37)-SUM(E33,E38:E39)</f>
        <v>297260.18999999994</v>
      </c>
      <c r="F41" s="129">
        <f t="shared" ref="F41:BE41" si="6">SUM(F30:F32,F34:F37)-SUM(F33,F38:F39)</f>
        <v>48899.030000000006</v>
      </c>
      <c r="G41" s="129">
        <f t="shared" si="6"/>
        <v>-36646.299999999996</v>
      </c>
      <c r="H41" s="129">
        <f t="shared" si="6"/>
        <v>203822.79</v>
      </c>
      <c r="I41" s="129">
        <f t="shared" si="6"/>
        <v>2000296.57</v>
      </c>
      <c r="J41" s="129">
        <f t="shared" si="6"/>
        <v>1383163.64</v>
      </c>
      <c r="K41" s="129">
        <f t="shared" si="6"/>
        <v>1028696.82</v>
      </c>
      <c r="L41" s="129">
        <f t="shared" si="6"/>
        <v>4282459.75</v>
      </c>
      <c r="M41" s="129">
        <f t="shared" si="6"/>
        <v>577330.07000000007</v>
      </c>
      <c r="N41" s="129">
        <f t="shared" si="6"/>
        <v>51065.55</v>
      </c>
      <c r="O41" s="129">
        <f t="shared" si="6"/>
        <v>2657075.1500000004</v>
      </c>
      <c r="P41" s="129">
        <f t="shared" si="6"/>
        <v>215465.19</v>
      </c>
      <c r="Q41" s="129">
        <f t="shared" si="6"/>
        <v>7855.1899999999987</v>
      </c>
      <c r="R41" s="129">
        <f t="shared" si="6"/>
        <v>138817.89000000001</v>
      </c>
      <c r="S41" s="129">
        <f t="shared" si="6"/>
        <v>110915.18</v>
      </c>
      <c r="T41" s="129">
        <f t="shared" si="6"/>
        <v>662656.43000000005</v>
      </c>
      <c r="U41" s="129">
        <f t="shared" si="6"/>
        <v>39591.539999999994</v>
      </c>
      <c r="V41" s="129">
        <f t="shared" si="6"/>
        <v>-176839.62000000002</v>
      </c>
      <c r="W41" s="129">
        <f t="shared" si="6"/>
        <v>2175452.23</v>
      </c>
      <c r="X41" s="129">
        <f t="shared" si="6"/>
        <v>242104.85</v>
      </c>
      <c r="Y41" s="129">
        <f t="shared" si="6"/>
        <v>2039633.56</v>
      </c>
      <c r="Z41" s="129">
        <f t="shared" si="6"/>
        <v>1586040.23</v>
      </c>
      <c r="AA41" s="129">
        <f t="shared" si="6"/>
        <v>58926.51</v>
      </c>
      <c r="AB41" s="129">
        <f t="shared" si="6"/>
        <v>9582.9900000000052</v>
      </c>
      <c r="AC41" s="129">
        <f t="shared" si="6"/>
        <v>-343294.52999999997</v>
      </c>
      <c r="AD41" s="129">
        <f t="shared" si="6"/>
        <v>197837.72999999998</v>
      </c>
      <c r="AE41" s="129">
        <f t="shared" si="6"/>
        <v>-99355.389999999985</v>
      </c>
      <c r="AF41" s="129">
        <f t="shared" si="6"/>
        <v>166718.19</v>
      </c>
      <c r="AG41" s="129">
        <f t="shared" si="6"/>
        <v>1722719.7</v>
      </c>
      <c r="AH41" s="129">
        <f t="shared" si="6"/>
        <v>2295968.11</v>
      </c>
      <c r="AI41" s="129">
        <f t="shared" si="6"/>
        <v>30873.7</v>
      </c>
      <c r="AJ41" s="129">
        <f t="shared" si="6"/>
        <v>100077.05</v>
      </c>
      <c r="AK41" s="129">
        <f t="shared" si="6"/>
        <v>1736024.4900000002</v>
      </c>
      <c r="AL41" s="129">
        <f t="shared" si="6"/>
        <v>452191.84</v>
      </c>
      <c r="AM41" s="129">
        <f t="shared" si="6"/>
        <v>378064.78</v>
      </c>
      <c r="AN41" s="129">
        <f t="shared" si="6"/>
        <v>36118.969999999994</v>
      </c>
      <c r="AO41" s="129">
        <f t="shared" si="6"/>
        <v>1608872.89</v>
      </c>
      <c r="AP41" s="129">
        <f t="shared" si="6"/>
        <v>294500.44</v>
      </c>
      <c r="AQ41" s="129">
        <f t="shared" si="6"/>
        <v>267147.15000000002</v>
      </c>
      <c r="AR41" s="129">
        <f t="shared" si="6"/>
        <v>626762.14</v>
      </c>
      <c r="AS41" s="129">
        <f t="shared" si="6"/>
        <v>469949.03</v>
      </c>
      <c r="AT41" s="129">
        <f t="shared" si="6"/>
        <v>307199.04000000004</v>
      </c>
      <c r="AU41" s="129">
        <f t="shared" si="6"/>
        <v>-652677.78</v>
      </c>
      <c r="AV41" s="129">
        <f t="shared" si="6"/>
        <v>985760.21000000008</v>
      </c>
      <c r="AW41" s="129">
        <f t="shared" si="6"/>
        <v>475411.63</v>
      </c>
      <c r="AX41" s="129">
        <f t="shared" si="6"/>
        <v>-17550.759999999998</v>
      </c>
      <c r="AY41" s="129">
        <f t="shared" si="6"/>
        <v>137860.79999999999</v>
      </c>
      <c r="AZ41" s="129">
        <f t="shared" si="6"/>
        <v>862295.39</v>
      </c>
      <c r="BA41" s="129">
        <f t="shared" si="6"/>
        <v>159037.44</v>
      </c>
      <c r="BB41" s="129">
        <f t="shared" si="6"/>
        <v>608860.49999999988</v>
      </c>
      <c r="BC41" s="129">
        <f t="shared" si="6"/>
        <v>78824.929999999993</v>
      </c>
      <c r="BD41" s="129">
        <f t="shared" si="6"/>
        <v>1880440.1400000004</v>
      </c>
      <c r="BE41" s="129">
        <f t="shared" si="6"/>
        <v>287581.24</v>
      </c>
      <c r="BF41" s="4">
        <f t="shared" si="0"/>
        <v>15667337.290000001</v>
      </c>
      <c r="BG41" s="4">
        <f t="shared" si="1"/>
        <v>8007832.6999999993</v>
      </c>
      <c r="BH41" s="4">
        <f t="shared" si="2"/>
        <v>10982674.510000002</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97.817321551726209</v>
      </c>
      <c r="E48" s="143">
        <f>IF(E46&lt;&gt;0,E41/E46,"")*100</f>
        <v>19.851003906483545</v>
      </c>
      <c r="F48" s="126">
        <f t="shared" ref="F48:BH48" si="8">IF(F46&lt;&gt;0,F41/F46,"")*100</f>
        <v>33.122256606531082</v>
      </c>
      <c r="G48" s="126">
        <f t="shared" si="8"/>
        <v>-61.478611754991441</v>
      </c>
      <c r="H48" s="126">
        <f t="shared" si="8"/>
        <v>166.68148750273954</v>
      </c>
      <c r="I48" s="126">
        <f t="shared" si="8"/>
        <v>466.12810675510099</v>
      </c>
      <c r="J48" s="126">
        <f t="shared" si="8"/>
        <v>255.005257778063</v>
      </c>
      <c r="K48" s="126">
        <f t="shared" si="8"/>
        <v>167.10987986976662</v>
      </c>
      <c r="L48" s="126">
        <f t="shared" si="8"/>
        <v>35.271051095462383</v>
      </c>
      <c r="M48" s="126">
        <f t="shared" si="8"/>
        <v>72.505194249985777</v>
      </c>
      <c r="N48" s="126">
        <f t="shared" si="8"/>
        <v>123.74202615844092</v>
      </c>
      <c r="O48" s="126">
        <f>IF(O46&lt;&gt;0,O41/O46,"")*100</f>
        <v>92.118045468451669</v>
      </c>
      <c r="P48" s="126">
        <f t="shared" si="8"/>
        <v>176.20944391500379</v>
      </c>
      <c r="Q48" s="126">
        <f t="shared" si="8"/>
        <v>367.58025269068781</v>
      </c>
      <c r="R48" s="126">
        <f t="shared" si="8"/>
        <v>389.96966044986817</v>
      </c>
      <c r="S48" s="126">
        <f t="shared" si="8"/>
        <v>-155.41532880415934</v>
      </c>
      <c r="T48" s="126">
        <f t="shared" si="8"/>
        <v>268.36710497982705</v>
      </c>
      <c r="U48" s="126">
        <f t="shared" si="8"/>
        <v>57.321140818622332</v>
      </c>
      <c r="V48" s="126">
        <f t="shared" si="8"/>
        <v>186.11054952509829</v>
      </c>
      <c r="W48" s="126">
        <f t="shared" si="8"/>
        <v>99.731483302041056</v>
      </c>
      <c r="X48" s="126">
        <f t="shared" si="8"/>
        <v>400.56128746190529</v>
      </c>
      <c r="Y48" s="126">
        <f t="shared" si="8"/>
        <v>551.71747098668732</v>
      </c>
      <c r="Z48" s="126">
        <f>IF(Z46&lt;&gt;0,Z41/Z46,"")*100</f>
        <v>352.7585519481953</v>
      </c>
      <c r="AA48" s="126">
        <f t="shared" si="8"/>
        <v>32.572342050299696</v>
      </c>
      <c r="AB48" s="126">
        <f t="shared" si="8"/>
        <v>2.2240241976313189</v>
      </c>
      <c r="AC48" s="126">
        <f t="shared" si="8"/>
        <v>-56.267705125318926</v>
      </c>
      <c r="AD48" s="126">
        <f t="shared" si="8"/>
        <v>-130.19280390898774</v>
      </c>
      <c r="AE48" s="126">
        <f t="shared" si="8"/>
        <v>-221.99915763319513</v>
      </c>
      <c r="AF48" s="126">
        <f t="shared" si="8"/>
        <v>44.264341595285927</v>
      </c>
      <c r="AG48" s="126">
        <f t="shared" si="8"/>
        <v>170.40150674080749</v>
      </c>
      <c r="AH48" s="126">
        <f t="shared" si="8"/>
        <v>519.91996155799711</v>
      </c>
      <c r="AI48" s="126">
        <f t="shared" si="8"/>
        <v>27.460956658159269</v>
      </c>
      <c r="AJ48" s="126">
        <f t="shared" si="8"/>
        <v>425.48590281306014</v>
      </c>
      <c r="AK48" s="126">
        <f t="shared" si="8"/>
        <v>112.14585383215096</v>
      </c>
      <c r="AL48" s="126">
        <f t="shared" si="8"/>
        <v>140.75966767418623</v>
      </c>
      <c r="AM48" s="126">
        <f t="shared" si="8"/>
        <v>171.96123111513765</v>
      </c>
      <c r="AN48" s="126">
        <f t="shared" si="8"/>
        <v>-4.9527141489818609</v>
      </c>
      <c r="AO48" s="126">
        <f t="shared" si="8"/>
        <v>132.67412776939128</v>
      </c>
      <c r="AP48" s="126">
        <f t="shared" si="8"/>
        <v>94.936978220135799</v>
      </c>
      <c r="AQ48" s="126">
        <f t="shared" si="8"/>
        <v>51.509863429438553</v>
      </c>
      <c r="AR48" s="126">
        <f t="shared" si="8"/>
        <v>33.530563231933805</v>
      </c>
      <c r="AS48" s="126">
        <f t="shared" si="8"/>
        <v>415.38251376987699</v>
      </c>
      <c r="AT48" s="126">
        <f t="shared" si="8"/>
        <v>26.192652076978501</v>
      </c>
      <c r="AU48" s="126">
        <f t="shared" si="8"/>
        <v>547.04135847222176</v>
      </c>
      <c r="AV48" s="126">
        <f t="shared" si="8"/>
        <v>168.69016502458925</v>
      </c>
      <c r="AW48" s="126">
        <f t="shared" si="8"/>
        <v>138.84492840709717</v>
      </c>
      <c r="AX48" s="126" t="e">
        <f t="shared" si="8"/>
        <v>#VALUE!</v>
      </c>
      <c r="AY48" s="126">
        <f t="shared" si="8"/>
        <v>1268.4670095599126</v>
      </c>
      <c r="AZ48" s="126">
        <f t="shared" si="8"/>
        <v>7062.6690528453964</v>
      </c>
      <c r="BA48" s="126">
        <f t="shared" si="8"/>
        <v>28.273523722835364</v>
      </c>
      <c r="BB48" s="126">
        <f t="shared" si="8"/>
        <v>58.089154786795802</v>
      </c>
      <c r="BC48" s="126">
        <f t="shared" si="8"/>
        <v>108.42911418871704</v>
      </c>
      <c r="BD48" s="126">
        <f t="shared" si="8"/>
        <v>46.733654216991518</v>
      </c>
      <c r="BE48" s="126">
        <f t="shared" si="8"/>
        <v>274.20013625088848</v>
      </c>
      <c r="BF48" s="126">
        <f t="shared" si="8"/>
        <v>71.972359980240284</v>
      </c>
      <c r="BG48" s="126">
        <f t="shared" si="8"/>
        <v>202.23795417306874</v>
      </c>
      <c r="BH48" s="126">
        <f t="shared" si="8"/>
        <v>83.20822398122435</v>
      </c>
    </row>
    <row r="49" spans="1:2" x14ac:dyDescent="0.25">
      <c r="A49" s="123" t="s">
        <v>517</v>
      </c>
      <c r="B49" s="110"/>
    </row>
    <row r="50" spans="1:2" x14ac:dyDescent="0.25">
      <c r="B50" s="110"/>
    </row>
  </sheetData>
  <mergeCells count="1">
    <mergeCell ref="A8:D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43"/>
  <sheetViews>
    <sheetView tabSelected="1" topLeftCell="A7" zoomScaleNormal="100" workbookViewId="0">
      <selection activeCell="BG47" sqref="BG47"/>
    </sheetView>
  </sheetViews>
  <sheetFormatPr baseColWidth="10" defaultRowHeight="15" x14ac:dyDescent="0.25"/>
  <cols>
    <col min="1" max="1" width="51.85546875" customWidth="1"/>
    <col min="2" max="2" width="7.42578125" customWidth="1"/>
    <col min="4" max="4" width="22.85546875" customWidth="1"/>
    <col min="5" max="57" width="15.7109375" hidden="1" customWidth="1"/>
    <col min="58" max="60" width="17" customWidth="1"/>
  </cols>
  <sheetData>
    <row r="1" spans="1:60" hidden="1" x14ac:dyDescent="0.25"/>
    <row r="2" spans="1:60" hidden="1" x14ac:dyDescent="0.25"/>
    <row r="3" spans="1:60" hidden="1" x14ac:dyDescent="0.25"/>
    <row r="4" spans="1:60" hidden="1" x14ac:dyDescent="0.25"/>
    <row r="5" spans="1:60" hidden="1" x14ac:dyDescent="0.25">
      <c r="B5" s="156"/>
    </row>
    <row r="6" spans="1:60" hidden="1" x14ac:dyDescent="0.25"/>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hidden="1" x14ac:dyDescent="0.25">
      <c r="A29" s="7" t="s">
        <v>524</v>
      </c>
      <c r="B29" s="121"/>
      <c r="D29" s="4"/>
      <c r="BF29" s="4"/>
      <c r="BG29" s="4"/>
      <c r="BH29" s="4"/>
    </row>
    <row r="30" spans="1:60" hidden="1" x14ac:dyDescent="0.25">
      <c r="B30" s="121"/>
      <c r="D30" s="4"/>
      <c r="BF30" s="4"/>
      <c r="BG30" s="4"/>
      <c r="BH30" s="4"/>
    </row>
    <row r="31" spans="1:60" hidden="1"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hidden="1"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hidden="1"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hidden="1"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hidden="1" thickBot="1" x14ac:dyDescent="0.3">
      <c r="B35" s="121"/>
      <c r="D35" s="4"/>
      <c r="BF35" s="4"/>
      <c r="BG35" s="4"/>
      <c r="BH35" s="4"/>
    </row>
    <row r="36" spans="1:60" ht="15.75" hidden="1"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hidden="1" thickBot="1" x14ac:dyDescent="0.3">
      <c r="B37" s="110"/>
      <c r="D37" s="4"/>
      <c r="E37" s="151"/>
      <c r="BF37" s="4"/>
      <c r="BG37" s="4"/>
      <c r="BH37" s="4"/>
    </row>
    <row r="38" spans="1:60" ht="15.75" hidden="1"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hidden="1" thickBot="1" x14ac:dyDescent="0.3">
      <c r="B39" s="110"/>
      <c r="D39" s="4"/>
      <c r="E39" s="151"/>
      <c r="BF39" s="4"/>
      <c r="BG39" s="4"/>
      <c r="BH39" s="4"/>
    </row>
    <row r="40" spans="1:60" ht="15.75" hidden="1"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hidden="1" x14ac:dyDescent="0.25">
      <c r="A41" s="123" t="s">
        <v>527</v>
      </c>
      <c r="B41" s="110"/>
      <c r="D41" s="4"/>
    </row>
    <row r="42" spans="1:60" hidden="1"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10.563987015250634</v>
      </c>
      <c r="E28" s="144">
        <f>IF(E26&lt;&gt;0,E24/E26,"")*100</f>
        <v>11.963873199043508</v>
      </c>
      <c r="F28" s="129">
        <f t="shared" ref="F28:BH28" si="6">IF(F26&lt;&gt;0,F24/F26,"")*100</f>
        <v>4.7387482103117948</v>
      </c>
      <c r="G28" s="129">
        <f t="shared" si="6"/>
        <v>-2.387766292305733</v>
      </c>
      <c r="H28" s="129">
        <f t="shared" si="6"/>
        <v>10.509691507599715</v>
      </c>
      <c r="I28" s="129">
        <f t="shared" si="6"/>
        <v>12.857977757968001</v>
      </c>
      <c r="J28" s="129">
        <f t="shared" si="6"/>
        <v>10.281045420739494</v>
      </c>
      <c r="K28" s="129">
        <f t="shared" si="6"/>
        <v>9.9464030992743648</v>
      </c>
      <c r="L28" s="129">
        <f t="shared" si="6"/>
        <v>4.3752602140229921</v>
      </c>
      <c r="M28" s="129">
        <f t="shared" si="6"/>
        <v>7.5209109907606857</v>
      </c>
      <c r="N28" s="129">
        <f t="shared" si="6"/>
        <v>9.8616253038719979</v>
      </c>
      <c r="O28" s="129">
        <f t="shared" si="6"/>
        <v>9.7415339044175457</v>
      </c>
      <c r="P28" s="129">
        <f t="shared" si="6"/>
        <v>11.608787216767043</v>
      </c>
      <c r="Q28" s="129">
        <f t="shared" si="6"/>
        <v>1.8666011514618823</v>
      </c>
      <c r="R28" s="129">
        <f t="shared" si="6"/>
        <v>14.413908260215971</v>
      </c>
      <c r="S28" s="129">
        <f t="shared" si="6"/>
        <v>13.249317320521376</v>
      </c>
      <c r="T28" s="129">
        <f t="shared" si="6"/>
        <v>21.951802716622606</v>
      </c>
      <c r="U28" s="129">
        <f t="shared" si="6"/>
        <v>4.1846741672967651</v>
      </c>
      <c r="V28" s="129">
        <f t="shared" si="6"/>
        <v>-8.1936659869717925</v>
      </c>
      <c r="W28" s="129">
        <f t="shared" si="6"/>
        <v>17.355427884223101</v>
      </c>
      <c r="X28" s="129">
        <f t="shared" si="6"/>
        <v>29.439429289731393</v>
      </c>
      <c r="Y28" s="129">
        <f t="shared" si="6"/>
        <v>27.127118167003704</v>
      </c>
      <c r="Z28" s="129">
        <f t="shared" si="6"/>
        <v>14.390463692131528</v>
      </c>
      <c r="AA28" s="129">
        <f t="shared" si="6"/>
        <v>12.231352009560158</v>
      </c>
      <c r="AB28" s="129">
        <f t="shared" si="6"/>
        <v>1.4051489797453793</v>
      </c>
      <c r="AC28" s="129">
        <f t="shared" si="6"/>
        <v>-31.259277428786667</v>
      </c>
      <c r="AD28" s="129">
        <f t="shared" si="6"/>
        <v>5.9015257149300613</v>
      </c>
      <c r="AE28" s="129">
        <f t="shared" si="6"/>
        <v>-4.0351519139890524</v>
      </c>
      <c r="AF28" s="129">
        <f t="shared" si="6"/>
        <v>6.1717683223325697</v>
      </c>
      <c r="AG28" s="129">
        <f t="shared" si="6"/>
        <v>17.701530612999818</v>
      </c>
      <c r="AH28" s="129">
        <f t="shared" si="6"/>
        <v>18.111843398081195</v>
      </c>
      <c r="AI28" s="129">
        <f t="shared" si="6"/>
        <v>2.8310326484030433</v>
      </c>
      <c r="AJ28" s="129">
        <f t="shared" si="6"/>
        <v>13.973102576361146</v>
      </c>
      <c r="AK28" s="129">
        <f t="shared" si="6"/>
        <v>29.968728263106325</v>
      </c>
      <c r="AL28" s="129">
        <f t="shared" si="6"/>
        <v>8.0975592634920286</v>
      </c>
      <c r="AM28" s="129">
        <f t="shared" si="6"/>
        <v>6.9858949310147622</v>
      </c>
      <c r="AN28" s="129">
        <f t="shared" si="6"/>
        <v>10.7330106483892</v>
      </c>
      <c r="AO28" s="129">
        <f t="shared" si="6"/>
        <v>17.108219868819031</v>
      </c>
      <c r="AP28" s="129">
        <f t="shared" si="6"/>
        <v>7.5884951525113253</v>
      </c>
      <c r="AQ28" s="129">
        <f t="shared" si="6"/>
        <v>15.367786727475011</v>
      </c>
      <c r="AR28" s="129">
        <f t="shared" si="6"/>
        <v>19.56861699977178</v>
      </c>
      <c r="AS28" s="129">
        <f t="shared" si="6"/>
        <v>29.008353126685947</v>
      </c>
      <c r="AT28" s="129">
        <f t="shared" si="6"/>
        <v>12.60902003350513</v>
      </c>
      <c r="AU28" s="129">
        <f t="shared" si="6"/>
        <v>132.69461144558551</v>
      </c>
      <c r="AV28" s="129">
        <f t="shared" si="6"/>
        <v>11.588146921336159</v>
      </c>
      <c r="AW28" s="129">
        <f t="shared" si="6"/>
        <v>14.311470819621846</v>
      </c>
      <c r="AX28" s="129">
        <f t="shared" si="6"/>
        <v>-2.7138907536952348</v>
      </c>
      <c r="AY28" s="129">
        <f t="shared" si="6"/>
        <v>15.201872997501727</v>
      </c>
      <c r="AZ28" s="129">
        <f t="shared" si="6"/>
        <v>17.026937434344841</v>
      </c>
      <c r="BA28" s="129">
        <f t="shared" si="6"/>
        <v>9.1658572017493487</v>
      </c>
      <c r="BB28" s="129">
        <f t="shared" si="6"/>
        <v>18.06517274977119</v>
      </c>
      <c r="BC28" s="129">
        <f t="shared" si="6"/>
        <v>10.450894342789638</v>
      </c>
      <c r="BD28" s="129">
        <f t="shared" si="6"/>
        <v>4.8008594684639245</v>
      </c>
      <c r="BE28" s="129">
        <f t="shared" si="6"/>
        <v>11.407136625817488</v>
      </c>
      <c r="BF28" s="129">
        <f t="shared" si="6"/>
        <v>7.7397400119730824</v>
      </c>
      <c r="BG28" s="129">
        <f t="shared" si="6"/>
        <v>14.732224725151365</v>
      </c>
      <c r="BH28" s="129">
        <f t="shared" si="6"/>
        <v>10.468446969100938</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AV11" activePane="bottomRight" state="frozen"/>
      <selection pane="topRight" activeCell="E1" sqref="E1"/>
      <selection pane="bottomLeft" activeCell="A11" sqref="A11"/>
      <selection pane="bottomRight" activeCell="D24" sqref="D24"/>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6" t="s">
        <v>494</v>
      </c>
      <c r="B8" s="226"/>
      <c r="C8" s="226"/>
      <c r="D8" s="226"/>
    </row>
    <row r="9" spans="1:60" ht="15.75" thickBot="1" x14ac:dyDescent="0.3"/>
    <row r="10" spans="1:60" ht="15.75" thickBot="1" x14ac:dyDescent="0.3">
      <c r="A10" s="227" t="s">
        <v>566</v>
      </c>
      <c r="B10" s="228"/>
      <c r="C10" s="228"/>
      <c r="D10" s="229"/>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f>'4.1 Comptes 2021 natures'!BG2</f>
        <v>39125</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D25" s="132"/>
      <c r="BF25" s="4"/>
      <c r="BG25" s="4"/>
      <c r="BH25" s="4"/>
    </row>
    <row r="26" spans="1:60" ht="15.75" thickBot="1" x14ac:dyDescent="0.3">
      <c r="A26" t="s">
        <v>568</v>
      </c>
      <c r="D26" s="131">
        <f>'Endett. net + degré d''auto.'!D48</f>
        <v>97.817321551726209</v>
      </c>
      <c r="E26" s="4">
        <f>'Endett. net + degré d''auto.'!E48</f>
        <v>19.851003906483545</v>
      </c>
      <c r="F26" s="4">
        <f>'Endett. net + degré d''auto.'!F48</f>
        <v>33.122256606531082</v>
      </c>
      <c r="G26" s="4">
        <f>'Endett. net + degré d''auto.'!G48</f>
        <v>-61.478611754991441</v>
      </c>
      <c r="H26" s="4">
        <f>'Endett. net + degré d''auto.'!H48</f>
        <v>166.68148750273954</v>
      </c>
      <c r="I26" s="4">
        <f>'Endett. net + degré d''auto.'!I48</f>
        <v>466.12810675510099</v>
      </c>
      <c r="J26" s="4">
        <f>'Endett. net + degré d''auto.'!J48</f>
        <v>255.005257778063</v>
      </c>
      <c r="K26" s="4">
        <f>'Endett. net + degré d''auto.'!K48</f>
        <v>167.10987986976662</v>
      </c>
      <c r="L26" s="4">
        <f>'Endett. net + degré d''auto.'!L48</f>
        <v>35.271051095462383</v>
      </c>
      <c r="M26" s="4">
        <f>'Endett. net + degré d''auto.'!M48</f>
        <v>72.505194249985777</v>
      </c>
      <c r="N26" s="4">
        <f>'Endett. net + degré d''auto.'!N48</f>
        <v>123.74202615844092</v>
      </c>
      <c r="O26" s="4">
        <f>'Endett. net + degré d''auto.'!O48</f>
        <v>92.118045468451669</v>
      </c>
      <c r="P26" s="4">
        <f>'Endett. net + degré d''auto.'!P48</f>
        <v>176.20944391500379</v>
      </c>
      <c r="Q26" s="4">
        <f>'Endett. net + degré d''auto.'!Q48</f>
        <v>367.58025269068781</v>
      </c>
      <c r="R26" s="4">
        <f>'Endett. net + degré d''auto.'!R48</f>
        <v>389.96966044986817</v>
      </c>
      <c r="S26" s="4">
        <f>'Endett. net + degré d''auto.'!S48</f>
        <v>-155.41532880415934</v>
      </c>
      <c r="T26" s="4">
        <f>'Endett. net + degré d''auto.'!T48</f>
        <v>268.36710497982705</v>
      </c>
      <c r="U26" s="4">
        <f>'Endett. net + degré d''auto.'!U48</f>
        <v>57.321140818622332</v>
      </c>
      <c r="V26" s="4">
        <f>'Endett. net + degré d''auto.'!V48</f>
        <v>186.11054952509829</v>
      </c>
      <c r="W26" s="4">
        <f>'Endett. net + degré d''auto.'!W48</f>
        <v>99.731483302041056</v>
      </c>
      <c r="X26" s="4">
        <f>'Endett. net + degré d''auto.'!X48</f>
        <v>400.56128746190529</v>
      </c>
      <c r="Y26" s="4">
        <f>'Endett. net + degré d''auto.'!Y48</f>
        <v>551.71747098668732</v>
      </c>
      <c r="Z26" s="4">
        <f>'Endett. net + degré d''auto.'!Z48</f>
        <v>352.7585519481953</v>
      </c>
      <c r="AA26" s="4">
        <f>'Endett. net + degré d''auto.'!AA48</f>
        <v>32.572342050299696</v>
      </c>
      <c r="AB26" s="4">
        <f>'Endett. net + degré d''auto.'!AB48</f>
        <v>2.2240241976313189</v>
      </c>
      <c r="AC26" s="4">
        <f>'Endett. net + degré d''auto.'!AC48</f>
        <v>-56.267705125318926</v>
      </c>
      <c r="AD26" s="4">
        <f>'Endett. net + degré d''auto.'!AD48</f>
        <v>-130.19280390898774</v>
      </c>
      <c r="AE26" s="4">
        <f>'Endett. net + degré d''auto.'!AE48</f>
        <v>-221.99915763319513</v>
      </c>
      <c r="AF26" s="4">
        <f>'Endett. net + degré d''auto.'!AF48</f>
        <v>44.264341595285927</v>
      </c>
      <c r="AG26" s="4">
        <f>'Endett. net + degré d''auto.'!AG48</f>
        <v>170.40150674080749</v>
      </c>
      <c r="AH26" s="4">
        <f>'Endett. net + degré d''auto.'!AH48</f>
        <v>519.91996155799711</v>
      </c>
      <c r="AI26" s="4">
        <f>'Endett. net + degré d''auto.'!AI48</f>
        <v>27.460956658159269</v>
      </c>
      <c r="AJ26" s="4">
        <f>'Endett. net + degré d''auto.'!AJ48</f>
        <v>425.48590281306014</v>
      </c>
      <c r="AK26" s="4">
        <f>'Endett. net + degré d''auto.'!AK48</f>
        <v>112.14585383215096</v>
      </c>
      <c r="AL26" s="4">
        <f>'Endett. net + degré d''auto.'!AL48</f>
        <v>140.75966767418623</v>
      </c>
      <c r="AM26" s="4">
        <f>'Endett. net + degré d''auto.'!AM48</f>
        <v>171.96123111513765</v>
      </c>
      <c r="AN26" s="4">
        <f>'Endett. net + degré d''auto.'!AN48</f>
        <v>-4.9527141489818609</v>
      </c>
      <c r="AO26" s="4">
        <f>'Endett. net + degré d''auto.'!AO48</f>
        <v>132.67412776939128</v>
      </c>
      <c r="AP26" s="4">
        <f>'Endett. net + degré d''auto.'!AP48</f>
        <v>94.936978220135799</v>
      </c>
      <c r="AQ26" s="4">
        <f>'Endett. net + degré d''auto.'!AQ48</f>
        <v>51.509863429438553</v>
      </c>
      <c r="AR26" s="4">
        <f>'Endett. net + degré d''auto.'!AR48</f>
        <v>33.530563231933805</v>
      </c>
      <c r="AS26" s="4">
        <f>'Endett. net + degré d''auto.'!AS48</f>
        <v>415.38251376987699</v>
      </c>
      <c r="AT26" s="4">
        <f>'Endett. net + degré d''auto.'!AT48</f>
        <v>26.192652076978501</v>
      </c>
      <c r="AU26" s="4">
        <f>'Endett. net + degré d''auto.'!AU48</f>
        <v>547.04135847222176</v>
      </c>
      <c r="AV26" s="4">
        <f>'Endett. net + degré d''auto.'!AV48</f>
        <v>168.69016502458925</v>
      </c>
      <c r="AW26" s="4">
        <f>'Endett. net + degré d''auto.'!AW48</f>
        <v>138.84492840709717</v>
      </c>
      <c r="AX26" s="4" t="e">
        <f>'Endett. net + degré d''auto.'!AX48</f>
        <v>#VALUE!</v>
      </c>
      <c r="AY26" s="4">
        <f>'Endett. net + degré d''auto.'!AY48</f>
        <v>1268.4670095599126</v>
      </c>
      <c r="AZ26" s="4">
        <f>'Endett. net + degré d''auto.'!AZ48</f>
        <v>7062.6690528453964</v>
      </c>
      <c r="BA26" s="4">
        <f>'Endett. net + degré d''auto.'!BA48</f>
        <v>28.273523722835364</v>
      </c>
      <c r="BB26" s="4">
        <f>'Endett. net + degré d''auto.'!BB48</f>
        <v>58.089154786795802</v>
      </c>
      <c r="BC26" s="4">
        <f>'Endett. net + degré d''auto.'!BC48</f>
        <v>108.42911418871704</v>
      </c>
      <c r="BD26" s="4">
        <f>'Endett. net + degré d''auto.'!BD48</f>
        <v>46.733654216991518</v>
      </c>
      <c r="BE26" s="4">
        <f>'Endett. net + degré d''auto.'!BE48</f>
        <v>274.20013625088848</v>
      </c>
      <c r="BF26" s="4">
        <f t="shared" si="0"/>
        <v>2759.9300045130231</v>
      </c>
      <c r="BG26" s="4">
        <f t="shared" si="1"/>
        <v>2118.9066793425268</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10.563987015250634</v>
      </c>
      <c r="E39" s="4">
        <f>'Quotité d''autofinancement'!E28</f>
        <v>11.963873199043508</v>
      </c>
      <c r="F39" s="4">
        <f>'Quotité d''autofinancement'!F28</f>
        <v>4.7387482103117948</v>
      </c>
      <c r="G39" s="4">
        <f>'Quotité d''autofinancement'!G28</f>
        <v>-2.387766292305733</v>
      </c>
      <c r="H39" s="4">
        <f>'Quotité d''autofinancement'!H28</f>
        <v>10.509691507599715</v>
      </c>
      <c r="I39" s="4">
        <f>'Quotité d''autofinancement'!I28</f>
        <v>12.857977757968001</v>
      </c>
      <c r="J39" s="4">
        <f>'Quotité d''autofinancement'!J28</f>
        <v>10.281045420739494</v>
      </c>
      <c r="K39" s="4">
        <f>'Quotité d''autofinancement'!K28</f>
        <v>9.9464030992743648</v>
      </c>
      <c r="L39" s="4">
        <f>'Quotité d''autofinancement'!L28</f>
        <v>4.3752602140229921</v>
      </c>
      <c r="M39" s="4">
        <f>'Quotité d''autofinancement'!M28</f>
        <v>7.5209109907606857</v>
      </c>
      <c r="N39" s="4">
        <f>'Quotité d''autofinancement'!N28</f>
        <v>9.8616253038719979</v>
      </c>
      <c r="O39" s="4">
        <f>'Quotité d''autofinancement'!O28</f>
        <v>9.7415339044175457</v>
      </c>
      <c r="P39" s="4">
        <f>'Quotité d''autofinancement'!P28</f>
        <v>11.608787216767043</v>
      </c>
      <c r="Q39" s="4">
        <f>'Quotité d''autofinancement'!Q28</f>
        <v>1.8666011514618823</v>
      </c>
      <c r="R39" s="4">
        <f>'Quotité d''autofinancement'!R28</f>
        <v>14.413908260215971</v>
      </c>
      <c r="S39" s="4">
        <f>'Quotité d''autofinancement'!S28</f>
        <v>13.249317320521376</v>
      </c>
      <c r="T39" s="4">
        <f>'Quotité d''autofinancement'!T28</f>
        <v>21.951802716622606</v>
      </c>
      <c r="U39" s="4">
        <f>'Quotité d''autofinancement'!U28</f>
        <v>4.1846741672967651</v>
      </c>
      <c r="V39" s="4">
        <f>'Quotité d''autofinancement'!V28</f>
        <v>-8.1936659869717925</v>
      </c>
      <c r="W39" s="4">
        <f>'Quotité d''autofinancement'!W28</f>
        <v>17.355427884223101</v>
      </c>
      <c r="X39" s="4">
        <f>'Quotité d''autofinancement'!X28</f>
        <v>29.439429289731393</v>
      </c>
      <c r="Y39" s="4">
        <f>'Quotité d''autofinancement'!Y28</f>
        <v>27.127118167003704</v>
      </c>
      <c r="Z39" s="4">
        <f>'Quotité d''autofinancement'!Z28</f>
        <v>14.390463692131528</v>
      </c>
      <c r="AA39" s="4">
        <f>'Quotité d''autofinancement'!AA28</f>
        <v>12.231352009560158</v>
      </c>
      <c r="AB39" s="4">
        <f>'Quotité d''autofinancement'!AB28</f>
        <v>1.4051489797453793</v>
      </c>
      <c r="AC39" s="4">
        <f>'Quotité d''autofinancement'!AC28</f>
        <v>-31.259277428786667</v>
      </c>
      <c r="AD39" s="4">
        <f>'Quotité d''autofinancement'!AD28</f>
        <v>5.9015257149300613</v>
      </c>
      <c r="AE39" s="4">
        <f>'Quotité d''autofinancement'!AE28</f>
        <v>-4.0351519139890524</v>
      </c>
      <c r="AF39" s="4">
        <f>'Quotité d''autofinancement'!AF28</f>
        <v>6.1717683223325697</v>
      </c>
      <c r="AG39" s="4">
        <f>'Quotité d''autofinancement'!AG28</f>
        <v>17.701530612999818</v>
      </c>
      <c r="AH39" s="4">
        <f>'Quotité d''autofinancement'!AH28</f>
        <v>18.111843398081195</v>
      </c>
      <c r="AI39" s="4">
        <f>'Quotité d''autofinancement'!AI28</f>
        <v>2.8310326484030433</v>
      </c>
      <c r="AJ39" s="4">
        <f>'Quotité d''autofinancement'!AJ28</f>
        <v>13.973102576361146</v>
      </c>
      <c r="AK39" s="4">
        <f>'Quotité d''autofinancement'!AK28</f>
        <v>29.968728263106325</v>
      </c>
      <c r="AL39" s="4">
        <f>'Quotité d''autofinancement'!AL28</f>
        <v>8.0975592634920286</v>
      </c>
      <c r="AM39" s="4">
        <f>'Quotité d''autofinancement'!AM28</f>
        <v>6.9858949310147622</v>
      </c>
      <c r="AN39" s="4">
        <f>'Quotité d''autofinancement'!AN28</f>
        <v>10.7330106483892</v>
      </c>
      <c r="AO39" s="4">
        <f>'Quotité d''autofinancement'!AO28</f>
        <v>17.108219868819031</v>
      </c>
      <c r="AP39" s="4">
        <f>'Quotité d''autofinancement'!AP28</f>
        <v>7.5884951525113253</v>
      </c>
      <c r="AQ39" s="4">
        <f>'Quotité d''autofinancement'!AQ28</f>
        <v>15.367786727475011</v>
      </c>
      <c r="AR39" s="4">
        <f>'Quotité d''autofinancement'!AR28</f>
        <v>19.56861699977178</v>
      </c>
      <c r="AS39" s="4">
        <f>'Quotité d''autofinancement'!AS28</f>
        <v>29.008353126685947</v>
      </c>
      <c r="AT39" s="4">
        <f>'Quotité d''autofinancement'!AT28</f>
        <v>12.60902003350513</v>
      </c>
      <c r="AU39" s="4">
        <f>'Quotité d''autofinancement'!AU28</f>
        <v>132.69461144558551</v>
      </c>
      <c r="AV39" s="4">
        <f>'Quotité d''autofinancement'!AV28</f>
        <v>11.588146921336159</v>
      </c>
      <c r="AW39" s="4">
        <f>'Quotité d''autofinancement'!AW28</f>
        <v>14.311470819621846</v>
      </c>
      <c r="AX39" s="4">
        <f>'Quotité d''autofinancement'!AX28</f>
        <v>-2.7138907536952348</v>
      </c>
      <c r="AY39" s="4">
        <f>'Quotité d''autofinancement'!AY28</f>
        <v>15.201872997501727</v>
      </c>
      <c r="AZ39" s="4">
        <f>'Quotité d''autofinancement'!AZ28</f>
        <v>17.026937434344841</v>
      </c>
      <c r="BA39" s="4">
        <f>'Quotité d''autofinancement'!BA28</f>
        <v>9.1658572017493487</v>
      </c>
      <c r="BB39" s="4">
        <f>'Quotité d''autofinancement'!BB28</f>
        <v>18.06517274977119</v>
      </c>
      <c r="BC39" s="4">
        <f>'Quotité d''autofinancement'!BC28</f>
        <v>10.450894342789638</v>
      </c>
      <c r="BD39" s="4">
        <f>'Quotité d''autofinancement'!BD28</f>
        <v>4.8008594684639245</v>
      </c>
      <c r="BE39" s="4">
        <f>'Quotité d''autofinancement'!BE28</f>
        <v>11.407136625817488</v>
      </c>
      <c r="BF39" s="4">
        <f t="shared" si="0"/>
        <v>165.84615604584135</v>
      </c>
      <c r="BG39" s="4">
        <f t="shared" si="1"/>
        <v>113.98988606850425</v>
      </c>
      <c r="BH39" s="4">
        <f t="shared" si="2"/>
        <v>399.03475426805693</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6"/>
      <c r="B1" s="226"/>
      <c r="C1" s="226"/>
      <c r="D1" s="226"/>
    </row>
    <row r="2" spans="1:8" ht="18.75" x14ac:dyDescent="0.3">
      <c r="A2" s="233" t="s">
        <v>855</v>
      </c>
      <c r="B2" s="233"/>
      <c r="C2" s="233"/>
      <c r="D2" s="233"/>
      <c r="E2" s="226"/>
      <c r="F2" s="226"/>
      <c r="G2" s="226"/>
      <c r="H2" s="226"/>
    </row>
    <row r="3" spans="1:8" ht="18.75" x14ac:dyDescent="0.3">
      <c r="A3" s="155"/>
      <c r="B3" s="155"/>
      <c r="C3" s="155"/>
      <c r="D3" s="155"/>
      <c r="E3" s="155"/>
      <c r="F3" s="155"/>
      <c r="G3" s="155"/>
      <c r="H3" s="155"/>
    </row>
    <row r="4" spans="1:8" ht="15.75" thickBot="1" x14ac:dyDescent="0.3">
      <c r="B4" s="234" t="s">
        <v>797</v>
      </c>
      <c r="C4" s="234"/>
      <c r="D4" s="234"/>
    </row>
    <row r="5" spans="1:8" ht="15.75" thickBot="1" x14ac:dyDescent="0.3">
      <c r="A5" s="156" t="s">
        <v>573</v>
      </c>
      <c r="B5" s="220" t="s">
        <v>71</v>
      </c>
      <c r="C5" s="221"/>
      <c r="D5" s="222"/>
      <c r="F5" s="110"/>
    </row>
    <row r="6" spans="1:8" ht="15.75" thickBot="1" x14ac:dyDescent="0.3">
      <c r="E6" s="7"/>
      <c r="H6" s="117"/>
    </row>
    <row r="7" spans="1:8" ht="15.75" thickBot="1" x14ac:dyDescent="0.3">
      <c r="A7" s="230" t="s">
        <v>566</v>
      </c>
      <c r="B7" s="231"/>
      <c r="C7" s="231"/>
      <c r="D7" s="232"/>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58926.51</v>
      </c>
      <c r="E22" s="7"/>
      <c r="H22" s="133"/>
    </row>
    <row r="23" spans="1:8" ht="15.75" thickBot="1" x14ac:dyDescent="0.3">
      <c r="D23" s="4"/>
      <c r="H23" s="132"/>
    </row>
    <row r="24" spans="1:8" ht="15.75" thickBot="1" x14ac:dyDescent="0.3">
      <c r="A24" t="s">
        <v>568</v>
      </c>
      <c r="D24" s="131">
        <f>HLOOKUP($B$5,Récapitulatif!E10:BE43,17,0)</f>
        <v>32.572342050299696</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12.231352009560158</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E139" activePane="bottomRight" state="frozen"/>
      <selection pane="topRight" activeCell="E1" sqref="E1"/>
      <selection pane="bottomLeft" activeCell="A4" sqref="A4"/>
      <selection pane="bottomRight" activeCell="BI21" sqref="BI21"/>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216">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20" t="s">
        <v>752</v>
      </c>
      <c r="C5" s="221"/>
      <c r="D5" s="222"/>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34" workbookViewId="0">
      <selection activeCell="E6" sqref="E6"/>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2023-06-07T08:36:37Z</cp:lastPrinted>
  <dcterms:created xsi:type="dcterms:W3CDTF">2015-10-26T07:38:03Z</dcterms:created>
  <dcterms:modified xsi:type="dcterms:W3CDTF">2023-06-07T09:02:49Z</dcterms:modified>
</cp:coreProperties>
</file>