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6" activeTab="36"/>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B43" i="35"/>
  <c r="AB46" i="35" s="1"/>
  <c r="AC43" i="35"/>
  <c r="AC46" i="35" s="1"/>
  <c r="AD43" i="35"/>
  <c r="AD46" i="35" s="1"/>
  <c r="AE43" i="35"/>
  <c r="AE46" i="35" s="1"/>
  <c r="AF43" i="35"/>
  <c r="AF46" i="35" s="1"/>
  <c r="AG43" i="35"/>
  <c r="AH43" i="35"/>
  <c r="AH46" i="35" s="1"/>
  <c r="AI43" i="35"/>
  <c r="AI46" i="35" s="1"/>
  <c r="AJ43" i="35"/>
  <c r="AJ46" i="35"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Z43" i="35"/>
  <c r="AZ46" i="35" s="1"/>
  <c r="BA43" i="35"/>
  <c r="BA46" i="35" s="1"/>
  <c r="BB43" i="35"/>
  <c r="BB46" i="35" s="1"/>
  <c r="BC43" i="35"/>
  <c r="BC46" i="35"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<sst xmlns="http://schemas.openxmlformats.org/spreadsheetml/2006/main" count="5455" uniqueCount="863">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</sst>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0" t="s">
        <v>71</v>
      </c>
      <c r="C5" s="221"/>
      <c r="D5" s="222"/>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7" t="s">
        <v>740</v>
      </c>
      <c r="H2" s="218"/>
      <c r="I2" s="218"/>
      <c r="J2" s="218"/>
      <c r="K2" s="219"/>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G61"/>
  <sheetViews>
    <sheetView workbookViewId="0">
      <pane xSplit="2" ySplit="6" topLeftCell="C7" activePane="bottomRight" state="frozen"/>
      <selection pane="topRight" activeCell="C1" sqref="C1"/>
      <selection pane="bottomLeft" activeCell="A7" sqref="A7"/>
      <selection pane="bottomRight" activeCell="BE27" sqref="BE27"/>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E4" activePane="bottomRight" state="frozen"/>
      <selection pane="topRight" activeCell="E1" sqref="E1"/>
      <selection pane="bottomLeft" activeCell="A4" sqref="A4"/>
      <selection pane="bottomRight" activeCell="H13" sqref="H13"/>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3" t="s">
        <v>645</v>
      </c>
      <c r="B14" s="224"/>
      <c r="C14" s="224"/>
      <c r="D14" s="224"/>
      <c r="E14" s="224"/>
      <c r="F14" s="224"/>
      <c r="G14" s="224"/>
      <c r="H14" s="225"/>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3" t="s">
        <v>657</v>
      </c>
      <c r="B24" s="224"/>
      <c r="C24" s="224"/>
      <c r="D24" s="224"/>
      <c r="E24" s="224"/>
      <c r="F24" s="224"/>
      <c r="G24" s="224"/>
      <c r="H24" s="225"/>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3" t="s">
        <v>665</v>
      </c>
      <c r="B32" s="224"/>
      <c r="C32" s="224"/>
      <c r="D32" s="224"/>
      <c r="E32" s="224"/>
      <c r="F32" s="224"/>
      <c r="G32" s="224"/>
      <c r="H32" s="225"/>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3" t="s">
        <v>676</v>
      </c>
      <c r="B42" s="224"/>
      <c r="C42" s="224"/>
      <c r="D42" s="224"/>
      <c r="E42" s="224"/>
      <c r="F42" s="224"/>
      <c r="G42" s="224"/>
      <c r="H42" s="225"/>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3" t="s">
        <v>687</v>
      </c>
      <c r="B53" s="224"/>
      <c r="C53" s="224"/>
      <c r="D53" s="224"/>
      <c r="E53" s="224"/>
      <c r="F53" s="224"/>
      <c r="G53" s="224"/>
      <c r="H53" s="225"/>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3" t="s">
        <v>696</v>
      </c>
      <c r="B62" s="224"/>
      <c r="C62" s="224"/>
      <c r="D62" s="224"/>
      <c r="E62" s="224"/>
      <c r="F62" s="224"/>
      <c r="G62" s="224"/>
      <c r="H62" s="225"/>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3" t="s">
        <v>705</v>
      </c>
      <c r="B71" s="224"/>
      <c r="C71" s="224"/>
      <c r="D71" s="224"/>
      <c r="E71" s="224"/>
      <c r="F71" s="224"/>
      <c r="G71" s="224"/>
      <c r="H71" s="225"/>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3" t="s">
        <v>717</v>
      </c>
      <c r="B81" s="224"/>
      <c r="C81" s="224"/>
      <c r="D81" s="224"/>
      <c r="E81" s="224"/>
      <c r="F81" s="224"/>
      <c r="G81" s="224"/>
      <c r="H81" s="225"/>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3" t="s">
        <v>724</v>
      </c>
      <c r="B89" s="224"/>
      <c r="C89" s="224"/>
      <c r="D89" s="224"/>
      <c r="E89" s="224"/>
      <c r="F89" s="224"/>
      <c r="G89" s="224"/>
      <c r="H89" s="225"/>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3" t="s">
        <v>732</v>
      </c>
      <c r="B98" s="224"/>
      <c r="C98" s="224"/>
      <c r="D98" s="224"/>
      <c r="E98" s="224"/>
      <c r="F98" s="224"/>
      <c r="G98" s="224"/>
      <c r="H98" s="225"/>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Z28" activePane="bottomRight" state="frozen"/>
      <selection pane="topRight" activeCell="E1" sqref="E1"/>
      <selection pane="bottomLeft" activeCell="A4" sqref="A4"/>
      <selection pane="bottomRight" activeCell="BF54" sqref="BF5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A27" activePane="bottomRight" state="frozen"/>
      <selection pane="topRight" activeCell="E1" sqref="E1"/>
      <selection pane="bottomLeft" activeCell="A12" sqref="A12"/>
      <selection pane="bottomRight"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indicateurs1'!BF54</f>
        <v>13750904.800000003</v>
      </c>
      <c r="E30" s="145">
        <f>'Base de données indicateurs1'!E33-'Base de données indicateurs1'!E33+'Base de données indicateurs1'!E54-'Base de données indicateurs1'!E55</f>
        <v>44928.100000000006</v>
      </c>
      <c r="F30" s="145">
        <f>'Base de données indicateurs1'!F33-'Base de données indicateurs1'!F33+'Base de données indicateurs1'!F54-'Base de données indicateurs1'!F55</f>
        <v>-48557.319999999992</v>
      </c>
      <c r="G30" s="145">
        <f>'Base de données indicateurs1'!G33-'Base de données indicateurs1'!G33+'Base de données indicateurs1'!G54-'Base de données indicateurs1'!G55</f>
        <v>-94828.599999999991</v>
      </c>
      <c r="H30" s="145">
        <f>'Base de données indicateurs1'!H33-'Base de données indicateurs1'!H33+'Base de données indicateurs1'!H54-'Base de données indicateurs1'!H55</f>
        <v>106112.79000000001</v>
      </c>
      <c r="I30" s="145">
        <f>'Base de données indicateurs1'!I33-'Base de données indicateurs1'!I33+'Base de données indicateurs1'!I54-'Base de données indicateurs1'!I55</f>
        <v>509529.57</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521660.97000000003</v>
      </c>
      <c r="L30" s="145">
        <f>'Base de données indicateurs1'!L33-'Base de données indicateurs1'!L33+'Base de données indicateurs1'!L54-'Base de données indicateurs1'!L55</f>
        <v>-67.200000000186265</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-9232.119999999999</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98362.19</v>
      </c>
      <c r="Q30" s="145">
        <f>'Base de données indicateurs1'!Q33-'Base de données indicateurs1'!Q33+'Base de données indicateurs1'!Q54-'Base de données indicateurs1'!Q55</f>
        <v>-4705.8100000000013</v>
      </c>
      <c r="R30" s="145">
        <f>'Base de données indicateurs1'!R33-'Base de données indicateurs1'!R33+'Base de données indicateurs1'!R54-'Base de données indicateurs1'!R55</f>
        <v>43963.29</v>
      </c>
      <c r="S30" s="145">
        <f>'Base de données indicateurs1'!S33-'Base de données indicateurs1'!S33+'Base de données indicateurs1'!S54-'Base de données indicateurs1'!S55</f>
        <v>-48947.220000000016</v>
      </c>
      <c r="T30" s="145">
        <f>'Base de données indicateurs1'!T33-'Base de données indicateurs1'!T33+'Base de données indicateurs1'!T54-'Base de données indicateurs1'!T55</f>
        <v>544010.83000000007</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-314421.67000000004</v>
      </c>
      <c r="W30" s="145">
        <f>'Base de données indicateurs1'!W33-'Base de données indicateurs1'!W33+'Base de données indicateurs1'!W54-'Base de données indicateurs1'!W55</f>
        <v>456199.36</v>
      </c>
      <c r="X30" s="145">
        <f>'Base de données indicateurs1'!X33-'Base de données indicateurs1'!X33+'Base de données indicateurs1'!X54-'Base de données indicateurs1'!X55</f>
        <v>138689.76999999999</v>
      </c>
      <c r="Y30" s="145">
        <f>'Base de données indicateurs1'!Y33-'Base de données indicateurs1'!Y33+'Base de données indicateurs1'!Y54-'Base de données indicateurs1'!Y55</f>
        <v>1766349.46</v>
      </c>
      <c r="Z30" s="145">
        <f>'Base de données indicateurs1'!Z33-'Base de données indicateurs1'!Z33+'Base de données indicateurs1'!Z54-'Base de données indicateurs1'!Z55</f>
        <v>1120099.08</v>
      </c>
      <c r="AA30" s="145">
        <f>'Base de données indicateurs1'!AA33-'Base de données indicateurs1'!AA33+'Base de données indicateurs1'!AA54-'Base de données indicateurs1'!AA55</f>
        <v>10126.51</v>
      </c>
      <c r="AB30" s="145">
        <f>'Base de données indicateurs1'!AB33-'Base de données indicateurs1'!AB33+'Base de données indicateurs1'!AB54-'Base de données indicateurs1'!AB55</f>
        <v>1129.2400000000052</v>
      </c>
      <c r="AC30" s="145">
        <f>'Base de données indicateurs1'!AC33-'Base de données indicateurs1'!AC33+'Base de données indicateurs1'!AC54-'Base de données indicateurs1'!AC55</f>
        <v>-297058.18</v>
      </c>
      <c r="AD30" s="145">
        <f>'Base de données indicateurs1'!AD33-'Base de données indicateurs1'!AD33+'Base de données indicateurs1'!AD54-'Base de données indicateurs1'!AD55</f>
        <v>4584.9600000000064</v>
      </c>
      <c r="AE30" s="145">
        <f>'Base de données indicateurs1'!AE33-'Base de données indicateurs1'!AE33+'Base de données indicateurs1'!AE54-'Base de données indicateurs1'!AE55</f>
        <v>-249384.18</v>
      </c>
      <c r="AF30" s="145">
        <f>'Base de données indicateurs1'!AF33-'Base de données indicateurs1'!AF33+'Base de données indicateurs1'!AF54-'Base de données indicateurs1'!AF55</f>
        <v>76405.579999999987</v>
      </c>
      <c r="AG30" s="145">
        <f>'Base de données indicateurs1'!AG33-'Base de données indicateurs1'!AG33+'Base de données indicateurs1'!AG54-'Base de données indicateurs1'!AG55</f>
        <v>904527.7</v>
      </c>
      <c r="AH30" s="145">
        <f>'Base de données indicateurs1'!AH33-'Base de données indicateurs1'!AH33+'Base de données indicateurs1'!AH54-'Base de données indicateurs1'!AH55</f>
        <v>869734.76</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45606.67</v>
      </c>
      <c r="AK30" s="145">
        <f>'Base de données indicateurs1'!AK33-'Base de données indicateurs1'!AK33+'Base de données indicateurs1'!AK54-'Base de données indicateurs1'!AK55</f>
        <v>571824.05000000005</v>
      </c>
      <c r="AL30" s="145">
        <f>'Base de données indicateurs1'!AL33-'Base de données indicateurs1'!AL33+'Base de données indicateurs1'!AL54-'Base de données indicateurs1'!AL55</f>
        <v>45087.840000000004</v>
      </c>
      <c r="AM30" s="145">
        <f>'Base de données indicateurs1'!AM33-'Base de données indicateurs1'!AM33+'Base de données indicateurs1'!AM54-'Base de données indicateurs1'!AM55</f>
        <v>123768.67</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209567.68</v>
      </c>
      <c r="AP30" s="145">
        <f>'Base de données indicateurs1'!AP33-'Base de données indicateurs1'!AP33+'Base de données indicateurs1'!AP54-'Base de données indicateurs1'!AP55</f>
        <v>200305.65999999997</v>
      </c>
      <c r="AQ30" s="145">
        <f>'Base de données indicateurs1'!AQ33-'Base de données indicateurs1'!AQ33+'Base de données indicateurs1'!AQ54-'Base de données indicateurs1'!AQ55</f>
        <v>32981.15</v>
      </c>
      <c r="AR30" s="145">
        <f>'Base de données indicateurs1'!AR33-'Base de données indicateurs1'!AR33+'Base de données indicateurs1'!AR54-'Base de données indicateurs1'!AR55</f>
        <v>76558.69</v>
      </c>
      <c r="AS30" s="145">
        <f>'Base de données indicateurs1'!AS33-'Base de données indicateurs1'!AS33+'Base de données indicateurs1'!AS54-'Base de données indicateurs1'!AS55</f>
        <v>1288.75</v>
      </c>
      <c r="AT30" s="145">
        <f>'Base de données indicateurs1'!AT33-'Base de données indicateurs1'!AT33+'Base de données indicateurs1'!AT54-'Base de données indicateurs1'!AT55</f>
        <v>-3462.9399999999951</v>
      </c>
      <c r="AU30" s="145">
        <f>'Base de données indicateurs1'!AU33-'Base de données indicateurs1'!AU33+'Base de données indicateurs1'!AU54-'Base de données indicateurs1'!AU55</f>
        <v>47834.869999999995</v>
      </c>
      <c r="AV30" s="145">
        <f>'Base de données indicateurs1'!AV33-'Base de données indicateurs1'!AV33+'Base de données indicateurs1'!AV54-'Base de données indicateurs1'!AV55</f>
        <v>258416.72000000003</v>
      </c>
      <c r="AW30" s="145">
        <f>'Base de données indicateurs1'!AW33-'Base de données indicateurs1'!AW33+'Base de données indicateurs1'!AW54-'Base de données indicateurs1'!AW55</f>
        <v>82660.81</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-46434.000000000007</v>
      </c>
      <c r="AZ30" s="145">
        <f>'Base de données indicateurs1'!AZ33-'Base de données indicateurs1'!AZ33+'Base de données indicateurs1'!AZ54-'Base de données indicateurs1'!AZ55</f>
        <v>59877.34</v>
      </c>
      <c r="BA30" s="145">
        <f>'Base de données indicateurs1'!BA33-'Base de données indicateurs1'!BA33+'Base de données indicateurs1'!BA54-'Base de données indicateurs1'!BA55</f>
        <v>122026.26000000001</v>
      </c>
      <c r="BB30" s="145">
        <f>'Base de données indicateurs1'!BB33-'Base de données indicateurs1'!BB33+'Base de données indicateurs1'!BB54-'Base de données indicateurs1'!BB55</f>
        <v>134564.66</v>
      </c>
      <c r="BC30" s="145">
        <f>'Base de données indicateurs1'!BC33-'Base de données indicateurs1'!BC33+'Base de données indicateurs1'!BC54-'Base de données indicateurs1'!BC55</f>
        <v>59759.93</v>
      </c>
      <c r="BD30" s="145">
        <f>'Base de données indicateurs1'!BD33-'Base de données indicateurs1'!BD33+'Base de données indicateurs1'!BD54-'Base de données indicateurs1'!BD55</f>
        <v>651336.63000000012</v>
      </c>
      <c r="BE30" s="145">
        <f>'Base de données indicateurs1'!BE33-'Base de données indicateurs1'!BE33+'Base de données indicateurs1'!BE54-'Base de données indicateurs1'!BE55</f>
        <v>116013.61000000002</v>
      </c>
      <c r="BF30" s="4">
        <f t="shared" si="0"/>
        <v>3145937.4299999997</v>
      </c>
      <c r="BG30" s="4">
        <f t="shared" si="1"/>
        <v>4353742.4699999988</v>
      </c>
      <c r="BH30" s="4">
        <f t="shared" si="2"/>
        <v>2699631.1999999997</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4282459.75</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15667337.290000001</v>
      </c>
      <c r="BG41" s="4">
        <f t="shared" si="1"/>
        <v>8007832.6999999993</v>
      </c>
      <c r="BH41" s="4">
        <f t="shared" si="2"/>
        <v>10982674.510000002</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35.271051095462383</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186.11054952509829</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71.972359980240284</v>
      </c>
      <c r="BG48" s="126">
        <f t="shared" si="8"/>
        <v>202.23795417306874</v>
      </c>
      <c r="BH48" s="126">
        <f t="shared" si="8"/>
        <v>83.20822398122435</v>
      </c>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4.3752602140229921</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7.7397400119730824</v>
      </c>
      <c r="BG28" s="129">
        <f t="shared" si="6"/>
        <v>14.732224725151365</v>
      </c>
      <c r="BH28" s="129">
        <f t="shared" si="6"/>
        <v>10.468446969100938</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AV11" activePane="bottomRight" state="frozen"/>
      <selection pane="topRight" activeCell="E1" sqref="E1"/>
      <selection pane="bottomLeft" activeCell="A11" sqref="A11"/>
      <selection pane="bottomRight" activeCell="D24" sqref="D24"/>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6" t="s">
        <v>494</v>
      </c>
      <c r="B8" s="226"/>
      <c r="C8" s="226"/>
      <c r="D8" s="226"/>
    </row>
    <row r="9" spans="1:60" ht="15.75" thickBot="1" x14ac:dyDescent="0.3"/>
    <row r="10" spans="1:60" ht="15.75" thickBot="1" x14ac:dyDescent="0.3">
      <c r="A10" s="227" t="s">
        <v>566</v>
      </c>
      <c r="B10" s="228"/>
      <c r="C10" s="228"/>
      <c r="D10" s="229"/>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35.271051095462383</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186.11054952509829</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2759.9300045130231</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4.3752602140229921</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165.84615604584135</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tabSelected="1" zoomScale="115" zoomScaleNormal="115" workbookViewId="0">
      <selection activeCell="B16" sqref="B16"/>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6"/>
      <c r="B1" s="226"/>
      <c r="C1" s="226"/>
      <c r="D1" s="226"/>
    </row>
    <row r="2" spans="1:8" ht="18.75" x14ac:dyDescent="0.3">
      <c r="A2" s="233" t="s">
        <v>855</v>
      </c>
      <c r="B2" s="233"/>
      <c r="C2" s="233"/>
      <c r="D2" s="233"/>
      <c r="E2" s="226"/>
      <c r="F2" s="226"/>
      <c r="G2" s="226"/>
      <c r="H2" s="226"/>
    </row>
    <row r="3" spans="1:8" ht="18.75" x14ac:dyDescent="0.3">
      <c r="A3" s="155"/>
      <c r="B3" s="155"/>
      <c r="C3" s="155"/>
      <c r="D3" s="155"/>
      <c r="E3" s="155"/>
      <c r="F3" s="155"/>
      <c r="G3" s="155"/>
      <c r="H3" s="155"/>
    </row>
    <row r="4" spans="1:8" ht="15.75" thickBot="1" x14ac:dyDescent="0.3">
      <c r="B4" s="234" t="s">
        <v>797</v>
      </c>
      <c r="C4" s="234"/>
      <c r="D4" s="234"/>
    </row>
    <row r="5" spans="1:8" ht="15.75" thickBot="1" x14ac:dyDescent="0.3">
      <c r="A5" s="156" t="s">
        <v>573</v>
      </c>
      <c r="B5" s="220" t="s">
        <v>56</v>
      </c>
      <c r="C5" s="221"/>
      <c r="D5" s="222"/>
      <c r="F5" s="110"/>
    </row>
    <row r="6" spans="1:8" ht="15.75" thickBot="1" x14ac:dyDescent="0.3">
      <c r="E6" s="7"/>
      <c r="H6" s="117"/>
    </row>
    <row r="7" spans="1:8" ht="15.75" thickBot="1" x14ac:dyDescent="0.3">
      <c r="A7" s="230" t="s">
        <v>566</v>
      </c>
      <c r="B7" s="231"/>
      <c r="C7" s="231"/>
      <c r="D7" s="232"/>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10352456.359999999</v>
      </c>
      <c r="E12" s="7"/>
      <c r="H12" s="132"/>
    </row>
    <row r="13" spans="1:8" ht="15.75" thickBot="1" x14ac:dyDescent="0.3">
      <c r="A13" t="s">
        <v>449</v>
      </c>
      <c r="D13" s="131">
        <f>D12/HLOOKUP(B5,Récapitulatif!E10:BE11,2,0)</f>
        <v>10931.844097148891</v>
      </c>
      <c r="E13" s="7"/>
      <c r="H13" s="132"/>
    </row>
    <row r="14" spans="1:8" ht="15.75" thickBot="1" x14ac:dyDescent="0.3">
      <c r="D14" s="4"/>
      <c r="H14" s="132"/>
    </row>
    <row r="15" spans="1:8" ht="15.75" thickBot="1" x14ac:dyDescent="0.3">
      <c r="A15" s="159" t="s">
        <v>585</v>
      </c>
      <c r="D15" s="131">
        <f>HLOOKUP($B$5,Récapitulatif!E10:BE43,8,0)</f>
        <v>4381758.7100000009</v>
      </c>
      <c r="H15" s="132"/>
    </row>
    <row r="16" spans="1:8" ht="15.75" thickBot="1" x14ac:dyDescent="0.3">
      <c r="A16" t="s">
        <v>449</v>
      </c>
      <c r="D16" s="131">
        <f>D15/HLOOKUP(B5,Récapitulatif!E10:BE11,2,0)</f>
        <v>4626.9891341077091</v>
      </c>
      <c r="H16" s="132"/>
    </row>
    <row r="17" spans="1:8" ht="15.75" thickBot="1" x14ac:dyDescent="0.3">
      <c r="D17" s="4"/>
      <c r="H17" s="132"/>
    </row>
    <row r="18" spans="1:8" ht="15.75" thickBot="1" x14ac:dyDescent="0.3">
      <c r="A18" t="s">
        <v>504</v>
      </c>
      <c r="D18" s="131">
        <f>HLOOKUP($B$5,Récapitulatif!E10:BE43,10,0)</f>
        <v>200.14400062156773</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297260.18999999994</v>
      </c>
      <c r="E22" s="7"/>
      <c r="H22" s="133"/>
    </row>
    <row r="23" spans="1:8" ht="15.75" thickBot="1" x14ac:dyDescent="0.3">
      <c r="D23" s="4"/>
      <c r="H23" s="132"/>
    </row>
    <row r="24" spans="1:8" ht="15.75" thickBot="1" x14ac:dyDescent="0.3">
      <c r="A24" t="s">
        <v>568</v>
      </c>
      <c r="D24" s="131">
        <f>HLOOKUP($B$5,Récapitulatif!E10:BE43,17,0)</f>
        <v>19.851003906483545</v>
      </c>
      <c r="H24" s="132"/>
    </row>
    <row r="25" spans="1:8" ht="15.75" thickBot="1" x14ac:dyDescent="0.3">
      <c r="D25" s="4"/>
    </row>
    <row r="26" spans="1:8" ht="15.75" thickBot="1" x14ac:dyDescent="0.3">
      <c r="A26" s="7" t="s">
        <v>569</v>
      </c>
      <c r="D26" s="131">
        <f>HLOOKUP($B$5,Récapitulatif!E10:BE43,20,0)</f>
        <v>0.8484797919802296</v>
      </c>
    </row>
    <row r="27" spans="1:8" ht="15.75" thickBot="1" x14ac:dyDescent="0.3">
      <c r="D27" s="4"/>
    </row>
    <row r="28" spans="1:8" ht="15.75" thickBot="1" x14ac:dyDescent="0.3">
      <c r="A28" s="7" t="s">
        <v>570</v>
      </c>
      <c r="D28" s="131">
        <f>HLOOKUP($B$5,Récapitulatif!E10:BE43,22,0)</f>
        <v>416.6567853894984</v>
      </c>
    </row>
    <row r="29" spans="1:8" ht="15.75" thickBot="1" x14ac:dyDescent="0.3">
      <c r="D29" s="4"/>
    </row>
    <row r="30" spans="1:8" ht="15.75" thickBot="1" x14ac:dyDescent="0.3">
      <c r="A30" s="7" t="s">
        <v>528</v>
      </c>
      <c r="D30" s="131">
        <f>HLOOKUP($B$5,Récapitulatif!E10:BE43,24,0)</f>
        <v>35.502363925276789</v>
      </c>
    </row>
    <row r="31" spans="1:8" ht="15.75" thickBot="1" x14ac:dyDescent="0.3">
      <c r="B31" s="110"/>
      <c r="D31" s="119"/>
    </row>
    <row r="32" spans="1:8" ht="15.75" thickBot="1" x14ac:dyDescent="0.3">
      <c r="A32" s="7" t="s">
        <v>571</v>
      </c>
      <c r="D32" s="131">
        <f>HLOOKUP($B$5,Récapitulatif!E10:BE43,26,0)</f>
        <v>12.203435862324911</v>
      </c>
    </row>
    <row r="33" spans="1:4" ht="15.75" thickBot="1" x14ac:dyDescent="0.3">
      <c r="D33" s="4"/>
    </row>
    <row r="34" spans="1:4" ht="15.75" thickBot="1" x14ac:dyDescent="0.3">
      <c r="A34" s="7" t="s">
        <v>542</v>
      </c>
      <c r="D34" s="131">
        <f>HLOOKUP($B$5,Récapitulatif!E10:BE43,28,0)</f>
        <v>4626.9891341077091</v>
      </c>
    </row>
    <row r="35" spans="1:4" ht="15.75" thickBot="1" x14ac:dyDescent="0.3">
      <c r="D35" s="132"/>
    </row>
    <row r="36" spans="1:4" ht="15.75" thickBot="1" x14ac:dyDescent="0.3">
      <c r="A36" s="7" t="s">
        <v>546</v>
      </c>
      <c r="D36" s="131">
        <f>HLOOKUP($B$5,Récapitulatif!E10:BE43,30,0)</f>
        <v>11.963873199043508</v>
      </c>
    </row>
    <row r="37" spans="1:4" ht="15.75" thickBot="1" x14ac:dyDescent="0.3">
      <c r="D37" s="132"/>
    </row>
    <row r="38" spans="1:4" ht="15.75" thickBot="1" x14ac:dyDescent="0.3">
      <c r="A38" s="7" t="s">
        <v>550</v>
      </c>
      <c r="D38" s="131">
        <f>HLOOKUP($B$5,Récapitulatif!E10:BE43,32,0)</f>
        <v>-2.4964074522437216</v>
      </c>
    </row>
    <row r="39" spans="1:4" ht="15.75" thickBot="1" x14ac:dyDescent="0.3">
      <c r="D39" s="4"/>
    </row>
    <row r="40" spans="1:4" ht="15.75" thickBot="1" x14ac:dyDescent="0.3">
      <c r="A40" s="7" t="s">
        <v>572</v>
      </c>
      <c r="D40" s="131">
        <f>HLOOKUP($B$5,Récapitulatif!E10:BE43,34,0)</f>
        <v>94.507173413018364</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E139" activePane="bottomRight" state="frozen"/>
      <selection pane="topRight" activeCell="E1" sqref="E1"/>
      <selection pane="bottomLeft" activeCell="A4" sqref="A4"/>
      <selection pane="bottomRight" activeCell="BI21" sqref="BI21"/>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0" t="s">
        <v>752</v>
      </c>
      <c r="C5" s="221"/>
      <c r="D5" s="222"/>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34" workbookViewId="0">
      <selection activeCell="E6" sqref="E6"/>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2023-06-07T08:36:37Z</cp:lastPrinted>
  <dcterms:created xsi:type="dcterms:W3CDTF">2015-10-26T07:38:03Z</dcterms:created>
  <dcterms:modified xsi:type="dcterms:W3CDTF">2023-06-07T09:20:30Z</dcterms:modified>
</cp:coreProperties>
</file>