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5" activeTab="45"/>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<sst xmlns="http://schemas.openxmlformats.org/spreadsheetml/2006/main" count="5640" uniqueCount="882">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</sst>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Z30" sqref="AZ30"/>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AZ30" sqref="AZ30"/>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AZ30" sqref="AZ30"/>
      <selection pane="topRight" activeCell="AZ30" sqref="AZ30"/>
      <selection pane="bottomLeft" activeCell="AZ30" sqref="AZ30"/>
      <selection pane="bottomRight" activeCell="AZ30" sqref="AZ30"/>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AZ30" sqref="AZ30"/>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AZ30" sqref="AZ30"/>
      <selection pane="topRight" activeCell="AZ30" sqref="AZ30"/>
      <selection pane="bottomLeft" activeCell="AZ30" sqref="AZ30"/>
      <selection pane="bottomRight" activeCell="AZ30" sqref="AZ30"/>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tabSelected="1" workbookViewId="0">
      <selection activeCell="D34" sqref="D3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65</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207293.83999999997</v>
      </c>
    </row>
    <row r="10" spans="1:5" x14ac:dyDescent="0.2">
      <c r="B10" s="102">
        <v>33</v>
      </c>
      <c r="C10" s="106" t="s">
        <v>224</v>
      </c>
      <c r="D10" s="102" t="s">
        <v>97</v>
      </c>
      <c r="E10" s="103">
        <f>HLOOKUP($B$6,'Bourgeoisies Comptes 2022'!$E$4:$R$168,25,0)</f>
        <v>227781.8</v>
      </c>
    </row>
    <row r="11" spans="1:5" x14ac:dyDescent="0.2">
      <c r="B11" s="102">
        <v>35</v>
      </c>
      <c r="C11" s="106" t="s">
        <v>224</v>
      </c>
      <c r="D11" s="102" t="s">
        <v>226</v>
      </c>
      <c r="E11" s="103">
        <f>HLOOKUP($B$6,'Bourgeoisies Comptes 2022'!$E$4:$R$168,37,0)</f>
        <v>118003.83</v>
      </c>
    </row>
    <row r="12" spans="1:5" x14ac:dyDescent="0.2">
      <c r="B12" s="102">
        <v>45</v>
      </c>
      <c r="C12" s="106" t="s">
        <v>225</v>
      </c>
      <c r="D12" s="102" t="s">
        <v>173</v>
      </c>
      <c r="E12" s="103">
        <f>HLOOKUP($B$6,'Bourgeoisies Comptes 2022'!$E$4:$R$168,115,0)</f>
        <v>55821.350000000006</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228800</v>
      </c>
    </row>
    <row r="17" spans="2:5" x14ac:dyDescent="0.2">
      <c r="B17" s="102">
        <v>4490</v>
      </c>
      <c r="C17" s="106" t="s">
        <v>225</v>
      </c>
      <c r="D17" s="102" t="s">
        <v>235</v>
      </c>
      <c r="E17" s="103">
        <f>HLOOKUP($B$6,'Bourgeoisies Comptes 2022'!$E$4:$R$168,113,0)</f>
        <v>-19.95</v>
      </c>
    </row>
    <row r="18" spans="2:5" x14ac:dyDescent="0.2">
      <c r="B18" s="102">
        <v>489</v>
      </c>
      <c r="C18" s="106" t="s">
        <v>225</v>
      </c>
      <c r="D18" s="102" t="s">
        <v>232</v>
      </c>
      <c r="E18" s="103">
        <f>HLOOKUP($B$6,'Bourgeoisies Comptes 2022'!$E$4:$R$168,136,0)</f>
        <v>20</v>
      </c>
    </row>
    <row r="19" spans="2:5" x14ac:dyDescent="0.2">
      <c r="B19" s="102"/>
      <c r="C19" s="106"/>
      <c r="D19" s="102"/>
      <c r="E19" s="103"/>
    </row>
    <row r="20" spans="2:5" ht="15" x14ac:dyDescent="0.25">
      <c r="B20" s="107"/>
      <c r="C20" s="107"/>
      <c r="D20" s="104" t="s">
        <v>228</v>
      </c>
      <c r="E20" s="105">
        <f>E9+E10+E11-E12+E13+E14+E15+E16-E17-E18</f>
        <v>726058.07</v>
      </c>
    </row>
    <row r="21" spans="2:5" x14ac:dyDescent="0.2">
      <c r="B21" s="102"/>
      <c r="C21" s="102"/>
      <c r="D21" s="102"/>
      <c r="E21" s="103"/>
    </row>
    <row r="22" spans="2:5" x14ac:dyDescent="0.2">
      <c r="B22" s="102" t="s">
        <v>223</v>
      </c>
      <c r="C22" s="108" t="s">
        <v>225</v>
      </c>
      <c r="D22" s="102" t="s">
        <v>229</v>
      </c>
      <c r="E22" s="103">
        <f>HLOOKUP($B$6,'Bourgeoisie investissement'!$E$4:$R$184,180,0)</f>
        <v>180106.55</v>
      </c>
    </row>
    <row r="23" spans="2:5" x14ac:dyDescent="0.2">
      <c r="B23" s="102"/>
      <c r="C23" s="102"/>
      <c r="D23" s="102"/>
      <c r="E23" s="103"/>
    </row>
    <row r="24" spans="2:5" ht="15" x14ac:dyDescent="0.25">
      <c r="B24" s="107"/>
      <c r="C24" s="107"/>
      <c r="D24" s="104" t="s">
        <v>230</v>
      </c>
      <c r="E24" s="105">
        <f>E20-E22</f>
        <v>545951.52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F192" sqref="F192:R192"/>
      <selection pane="topRight" activeCell="F192" sqref="F192:R192"/>
      <selection pane="bottomLeft" activeCell="F192" sqref="F192:R192"/>
      <selection pane="bottomRight" activeCell="F192" sqref="F192:R19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F192" sqref="F192:R19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F192" sqref="F192:R192"/>
      <selection pane="topRight" activeCell="F192" sqref="F192:R192"/>
      <selection pane="bottomLeft" activeCell="F192" sqref="F192:R192"/>
      <selection pane="bottomRight" activeCell="F192" sqref="F192:R19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AZ30" sqref="AZ30"/>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F192" sqref="F192:R19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F192" sqref="F192:R192"/>
      <selection pane="topRight" activeCell="F192" sqref="F192:R192"/>
      <selection pane="bottomLeft" activeCell="F192" sqref="F192:R192"/>
      <selection pane="bottomRight" activeCell="F192" sqref="F192:R19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F192" sqref="F192:R19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F192" sqref="F192:R192"/>
      <selection pane="topRight" activeCell="F192" sqref="F192:R192"/>
      <selection pane="bottomLeft" activeCell="F192" sqref="F192:R192"/>
      <selection pane="bottomRight" activeCell="F192" sqref="F192:R19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F192" sqref="F192:R19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F192" sqref="F192:R19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F192" sqref="F192:R19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F192" sqref="F192:R19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F192" sqref="F192:R19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F192" sqref="F192:R192"/>
      <selection pane="topRight" activeCell="F192" sqref="F192:R192"/>
      <selection pane="bottomLeft" activeCell="F192" sqref="F192:R192"/>
      <selection pane="bottomRight" activeCell="F192" sqref="F192:R19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AZ30" sqref="AZ30"/>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F192" sqref="F192:R19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F192" sqref="F192:R19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F192" sqref="F192:R19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AZ30" sqref="AZ30"/>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2023-11-17T09:28:07Z</dcterms:modified>
</cp:coreProperties>
</file>