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2" activeTab="12"/>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<sst xmlns="http://schemas.openxmlformats.org/spreadsheetml/2006/main" count="5442" uniqueCount="871">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</sst>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8" t="s">
        <v>587</v>
      </c>
    </row>
    <row r="6" spans="1:3" ht="15.75" thickBot="1" x14ac:dyDescent="0.3">
      <c r="B6" s="96" t="s">
        <v>49</v>
      </c>
    </row>
    <row r="9" spans="1:3" ht="15" x14ac:dyDescent="0.25">
      <c r="A9" s="100" t="s">
        <v>215</v>
      </c>
      <c r="B9" s="100" t="s">
        <v>200</v>
      </c>
      <c r="C9" s="100" t="s">
        <v>852</v>
      </c>
    </row>
    <row r="10" spans="1:3" x14ac:dyDescent="0.2">
      <c r="A10" s="101">
        <v>90</v>
      </c>
      <c r="B10" s="102" t="s">
        <v>217</v>
      </c>
      <c r="C10" s="103">
        <f>HLOOKUP($B$6,'4.1 Comptes 2022 natures'!$E$4:$BE$170,151,0)</f>
        <v>7224.1500000000233</v>
      </c>
    </row>
    <row r="11" spans="1:3" x14ac:dyDescent="0.2">
      <c r="A11" s="101">
        <v>900</v>
      </c>
      <c r="B11" s="102" t="s">
        <v>218</v>
      </c>
      <c r="C11" s="103">
        <f>HLOOKUP($B$6,'4.1 Comptes 2022 natures'!$E$4:$BE$170,152,0)</f>
        <v>-143672.57999999999</v>
      </c>
    </row>
    <row r="12" spans="1:3" x14ac:dyDescent="0.2">
      <c r="A12" s="101">
        <v>901</v>
      </c>
      <c r="B12" s="102" t="s">
        <v>219</v>
      </c>
      <c r="C12" s="103">
        <f>HLOOKUP($B$6,'4.1 Comptes 2022 natures'!$E$4:$BE$170,153,0)</f>
        <v>150896.73000000001</v>
      </c>
    </row>
    <row r="13" spans="1:3" x14ac:dyDescent="0.2">
      <c r="A13" s="101">
        <v>400</v>
      </c>
      <c r="B13" s="102" t="s">
        <v>137</v>
      </c>
      <c r="C13" s="103">
        <f>HLOOKUP($B$6,'4.1 Comptes 2022 natures'!$E$4:$BE$170,75,0)</f>
        <v>4101354</v>
      </c>
    </row>
    <row r="14" spans="1:3" x14ac:dyDescent="0.2">
      <c r="A14" s="101">
        <v>401</v>
      </c>
      <c r="B14" s="102" t="s">
        <v>138</v>
      </c>
      <c r="C14" s="103">
        <f>HLOOKUP($B$6,'4.1 Comptes 2022 natures'!$E$4:$BE$170,76,0)</f>
        <v>49702.400000000001</v>
      </c>
    </row>
    <row r="15" spans="1:3" x14ac:dyDescent="0.2">
      <c r="A15" s="101">
        <v>4021</v>
      </c>
      <c r="B15" s="102" t="s">
        <v>213</v>
      </c>
      <c r="C15" s="103">
        <f>HLOOKUP($B$6,'4.1 Comptes 2022 natures'!$E$4:$BE$170,161,0)</f>
        <v>340555</v>
      </c>
    </row>
    <row r="16" spans="1:3" x14ac:dyDescent="0.2">
      <c r="A16" s="101" t="s">
        <v>216</v>
      </c>
      <c r="B16" s="102" t="s">
        <v>220</v>
      </c>
      <c r="C16" s="103">
        <f>HLOOKUP($B$6,'6.1 Investissements'!$E$4:$BI$183,180,0)</f>
        <v>264388.7</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tabSelected="1" workbookViewId="0">
      <selection activeCell="B30" sqref="B30"/>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56</v>
      </c>
    </row>
    <row r="8" spans="1:3" ht="15" x14ac:dyDescent="0.25">
      <c r="A8" s="100" t="s">
        <v>199</v>
      </c>
      <c r="B8" s="100" t="s">
        <v>200</v>
      </c>
      <c r="C8" s="100" t="s">
        <v>201</v>
      </c>
    </row>
    <row r="9" spans="1:3" x14ac:dyDescent="0.2">
      <c r="A9" s="101" t="s">
        <v>208</v>
      </c>
      <c r="B9" s="102" t="s">
        <v>202</v>
      </c>
      <c r="C9" s="103">
        <f>HLOOKUP($B$6,'4.1 Comptes 2022 natures'!$E$4:$BE$174,169,0)</f>
        <v>3681025.83</v>
      </c>
    </row>
    <row r="10" spans="1:3" x14ac:dyDescent="0.2">
      <c r="A10" s="101" t="s">
        <v>209</v>
      </c>
      <c r="B10" s="102" t="s">
        <v>203</v>
      </c>
      <c r="C10" s="103">
        <f>HLOOKUP($B$6,'4.1 Comptes 2022 natures'!$E$4:$BE$174,170,0)</f>
        <v>3785956.52</v>
      </c>
    </row>
    <row r="11" spans="1:3" ht="15" x14ac:dyDescent="0.25">
      <c r="A11" s="102"/>
      <c r="B11" s="104" t="s">
        <v>204</v>
      </c>
      <c r="C11" s="105">
        <f>C10-C9</f>
        <v>104930.68999999994</v>
      </c>
    </row>
    <row r="12" spans="1:3" x14ac:dyDescent="0.2">
      <c r="A12" s="102"/>
      <c r="B12" s="102"/>
      <c r="C12" s="102"/>
    </row>
    <row r="13" spans="1:3" x14ac:dyDescent="0.2">
      <c r="A13" s="102">
        <v>34</v>
      </c>
      <c r="B13" s="102" t="s">
        <v>100</v>
      </c>
      <c r="C13" s="103">
        <f>HLOOKUP($B$6,'4.1 Comptes 2022 natures'!$E$4:$BE$174,29,0)</f>
        <v>54405.36</v>
      </c>
    </row>
    <row r="14" spans="1:3" x14ac:dyDescent="0.2">
      <c r="A14" s="102">
        <v>44</v>
      </c>
      <c r="B14" s="102" t="s">
        <v>161</v>
      </c>
      <c r="C14" s="103">
        <f>HLOOKUP($B$6,'4.1 Comptes 2022 natures'!$E$4:$BE$174,103,0)</f>
        <v>58184.759999999995</v>
      </c>
    </row>
    <row r="15" spans="1:3" ht="15" x14ac:dyDescent="0.25">
      <c r="A15" s="102"/>
      <c r="B15" s="104" t="s">
        <v>237</v>
      </c>
      <c r="C15" s="105">
        <f>C14-C13</f>
        <v>3779.3999999999942</v>
      </c>
    </row>
    <row r="16" spans="1:3" x14ac:dyDescent="0.2">
      <c r="A16" s="102"/>
      <c r="B16" s="102"/>
      <c r="C16" s="102"/>
    </row>
    <row r="17" spans="1:3" ht="15" x14ac:dyDescent="0.25">
      <c r="A17" s="102"/>
      <c r="B17" s="104" t="s">
        <v>205</v>
      </c>
      <c r="C17" s="105">
        <f>C11+C15</f>
        <v>108710.08999999994</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7472.67</v>
      </c>
    </row>
    <row r="21" spans="1:3" ht="15" x14ac:dyDescent="0.25">
      <c r="A21" s="102"/>
      <c r="B21" s="104" t="s">
        <v>206</v>
      </c>
      <c r="C21" s="105">
        <f>C20-C19</f>
        <v>7472.67</v>
      </c>
    </row>
    <row r="22" spans="1:3" x14ac:dyDescent="0.2">
      <c r="A22" s="102"/>
      <c r="B22" s="102"/>
      <c r="C22" s="102"/>
    </row>
    <row r="23" spans="1:3" ht="15" x14ac:dyDescent="0.25">
      <c r="A23" s="102"/>
      <c r="B23" s="104" t="s">
        <v>207</v>
      </c>
      <c r="C23" s="105">
        <f>C17+C21</f>
        <v>116182.75999999994</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6" sqref="D6"/>
    </sheetView>
  </sheetViews>
  <sheetFormatPr baseColWidth="10" defaultRowHeight="14.25" x14ac:dyDescent="0.2"/>
  <cols>
    <col min="1" max="1" width="9.42578125" style="8" customWidth="1"/>
    <col min="2" max="2" width="3.28515625" style="8" customWidth="1"/>
    <col min="3" max="3" width="63.28515625" style="8" customWidth="1"/>
    <col min="4" max="4" width="15.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6" sqref="D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2" t="s">
        <v>49</v>
      </c>
      <c r="C6" s="213"/>
      <c r="D6" s="214"/>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6" sqref="D6"/>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6" sqref="D6"/>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6" sqref="D6"/>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9" t="s">
        <v>725</v>
      </c>
      <c r="H2" s="210"/>
      <c r="I2" s="210"/>
      <c r="J2" s="210"/>
      <c r="K2" s="211"/>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6" sqref="D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6" sqref="D6"/>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6" sqref="D6"/>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6" sqref="D6"/>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6" sqref="D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6" sqref="D6"/>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6" sqref="D6"/>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5" t="s">
        <v>635</v>
      </c>
      <c r="B14" s="216"/>
      <c r="C14" s="216"/>
      <c r="D14" s="216"/>
      <c r="E14" s="216"/>
      <c r="F14" s="216"/>
      <c r="G14" s="216"/>
      <c r="H14" s="21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5" t="s">
        <v>647</v>
      </c>
      <c r="B24" s="216"/>
      <c r="C24" s="216"/>
      <c r="D24" s="216"/>
      <c r="E24" s="216"/>
      <c r="F24" s="216"/>
      <c r="G24" s="216"/>
      <c r="H24" s="21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5" t="s">
        <v>654</v>
      </c>
      <c r="B32" s="216"/>
      <c r="C32" s="216"/>
      <c r="D32" s="216"/>
      <c r="E32" s="216"/>
      <c r="F32" s="216"/>
      <c r="G32" s="216"/>
      <c r="H32" s="21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5" t="s">
        <v>664</v>
      </c>
      <c r="B42" s="216"/>
      <c r="C42" s="216"/>
      <c r="D42" s="216"/>
      <c r="E42" s="216"/>
      <c r="F42" s="216"/>
      <c r="G42" s="216"/>
      <c r="H42" s="21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5" t="s">
        <v>674</v>
      </c>
      <c r="B53" s="216"/>
      <c r="C53" s="216"/>
      <c r="D53" s="216"/>
      <c r="E53" s="216"/>
      <c r="F53" s="216"/>
      <c r="G53" s="216"/>
      <c r="H53" s="21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5" t="s">
        <v>682</v>
      </c>
      <c r="B62" s="216"/>
      <c r="C62" s="216"/>
      <c r="D62" s="216"/>
      <c r="E62" s="216"/>
      <c r="F62" s="216"/>
      <c r="G62" s="216"/>
      <c r="H62" s="21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5" t="s">
        <v>691</v>
      </c>
      <c r="B71" s="216"/>
      <c r="C71" s="216"/>
      <c r="D71" s="216"/>
      <c r="E71" s="216"/>
      <c r="F71" s="216"/>
      <c r="G71" s="216"/>
      <c r="H71" s="21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5" t="s">
        <v>703</v>
      </c>
      <c r="B81" s="216"/>
      <c r="C81" s="216"/>
      <c r="D81" s="216"/>
      <c r="E81" s="216"/>
      <c r="F81" s="216"/>
      <c r="G81" s="216"/>
      <c r="H81" s="21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5" t="s">
        <v>710</v>
      </c>
      <c r="B89" s="216"/>
      <c r="C89" s="216"/>
      <c r="D89" s="216"/>
      <c r="E89" s="216"/>
      <c r="F89" s="216"/>
      <c r="G89" s="216"/>
      <c r="H89" s="21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5" t="s">
        <v>718</v>
      </c>
      <c r="B98" s="216"/>
      <c r="C98" s="216"/>
      <c r="D98" s="216"/>
      <c r="E98" s="216"/>
      <c r="F98" s="216"/>
      <c r="G98" s="216"/>
      <c r="H98" s="21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8" t="s">
        <v>491</v>
      </c>
      <c r="B2" s="218"/>
      <c r="C2" s="218"/>
      <c r="D2" s="218"/>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8" t="s">
        <v>491</v>
      </c>
      <c r="B2" s="218"/>
      <c r="C2" s="218"/>
      <c r="D2" s="218"/>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8" t="s">
        <v>491</v>
      </c>
      <c r="B2" s="218"/>
      <c r="C2" s="218"/>
      <c r="D2" s="218"/>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8" t="s">
        <v>491</v>
      </c>
      <c r="B2" s="218"/>
      <c r="C2" s="218"/>
      <c r="D2" s="21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8" t="s">
        <v>491</v>
      </c>
      <c r="B6" s="218"/>
      <c r="C6" s="218"/>
      <c r="D6" s="218"/>
    </row>
    <row r="7" spans="1:60" ht="15" thickBot="1" x14ac:dyDescent="0.25"/>
    <row r="8" spans="1:60" ht="15.75" thickBot="1" x14ac:dyDescent="0.3">
      <c r="A8" s="219" t="s">
        <v>562</v>
      </c>
      <c r="B8" s="220"/>
      <c r="C8" s="220"/>
      <c r="D8" s="22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6" sqref="D6"/>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8"/>
      <c r="B1" s="218"/>
      <c r="C1" s="218"/>
      <c r="D1" s="218"/>
    </row>
    <row r="2" spans="1:8" ht="18" x14ac:dyDescent="0.25">
      <c r="A2" s="225" t="s">
        <v>831</v>
      </c>
      <c r="B2" s="225"/>
      <c r="C2" s="225"/>
      <c r="D2" s="225"/>
      <c r="E2" s="218"/>
      <c r="F2" s="218"/>
      <c r="G2" s="218"/>
      <c r="H2" s="218"/>
    </row>
    <row r="3" spans="1:8" ht="18" x14ac:dyDescent="0.25">
      <c r="A3" s="193"/>
      <c r="B3" s="193"/>
      <c r="C3" s="193"/>
      <c r="D3" s="193"/>
      <c r="E3" s="193"/>
      <c r="F3" s="193"/>
      <c r="G3" s="193"/>
      <c r="H3" s="193"/>
    </row>
    <row r="4" spans="1:8" ht="15" thickBot="1" x14ac:dyDescent="0.25">
      <c r="B4" s="226" t="s">
        <v>782</v>
      </c>
      <c r="C4" s="226"/>
      <c r="D4" s="226"/>
    </row>
    <row r="5" spans="1:8" ht="15.75" thickBot="1" x14ac:dyDescent="0.3">
      <c r="A5" s="32" t="s">
        <v>569</v>
      </c>
      <c r="B5" s="212" t="s">
        <v>49</v>
      </c>
      <c r="C5" s="213"/>
      <c r="D5" s="214"/>
      <c r="F5" s="158"/>
    </row>
    <row r="6" spans="1:8" ht="15.75" thickBot="1" x14ac:dyDescent="0.3">
      <c r="E6" s="7"/>
      <c r="H6" s="165"/>
    </row>
    <row r="7" spans="1:8" ht="15.75" thickBot="1" x14ac:dyDescent="0.3">
      <c r="A7" s="222" t="s">
        <v>562</v>
      </c>
      <c r="B7" s="223"/>
      <c r="C7" s="223"/>
      <c r="D7" s="22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6" sqref="D6"/>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6" sqref="D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6" sqref="D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6" sqref="D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6" sqref="D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6" sqref="D6"/>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6" sqref="D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2" t="s">
        <v>740</v>
      </c>
      <c r="C6" s="213"/>
      <c r="D6" s="214"/>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6" sqref="D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6" sqref="D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6" sqref="D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6" sqref="D6"/>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6" sqref="D6"/>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6" sqref="D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6" sqref="D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6" sqref="D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6" sqref="D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6" sqref="D6"/>
      <selection pane="topRight" activeCell="D6" sqref="D6"/>
      <selection pane="bottomLeft" activeCell="D6" sqref="D6"/>
      <selection pane="bottomRight" activeCell="D6" sqref="D6"/>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6" sqref="D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6" sqref="D6"/>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6" sqref="D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2023-10-17T08:27:26Z</dcterms:modified>
</cp:coreProperties>
</file>