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2" activeTab="12"/>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<sst xmlns="http://schemas.openxmlformats.org/spreadsheetml/2006/main" count="5620" uniqueCount="888">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</sst>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tabSelected="1"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55</v>
      </c>
    </row>
    <row r="8" spans="1:3" ht="15" x14ac:dyDescent="0.25">
      <c r="A8" s="96" t="s">
        <v>196</v>
      </c>
      <c r="B8" s="96" t="s">
        <v>197</v>
      </c>
      <c r="C8" s="96" t="s">
        <v>198</v>
      </c>
    </row>
    <row r="9" spans="1:3" x14ac:dyDescent="0.2">
      <c r="A9" s="97" t="s">
        <v>205</v>
      </c>
      <c r="B9" s="98" t="s">
        <v>199</v>
      </c>
      <c r="C9" s="99">
        <f>HLOOKUP($B$6,'4.1 Comptes 2023 natures'!$E$4:$BC$174,169,0)</f>
        <v>3706265</v>
      </c>
    </row>
    <row r="10" spans="1:3" x14ac:dyDescent="0.2">
      <c r="A10" s="97" t="s">
        <v>206</v>
      </c>
      <c r="B10" s="98" t="s">
        <v>200</v>
      </c>
      <c r="C10" s="99">
        <f>HLOOKUP($B$6,'4.1 Comptes 2023 natures'!$E$4:$BC$174,170,0)</f>
        <v>4098603.42</v>
      </c>
    </row>
    <row r="11" spans="1:3" ht="15" x14ac:dyDescent="0.25">
      <c r="A11" s="98"/>
      <c r="B11" s="100" t="s">
        <v>201</v>
      </c>
      <c r="C11" s="101">
        <f>C10-C9</f>
        <v>392338.41999999993</v>
      </c>
    </row>
    <row r="12" spans="1:3" x14ac:dyDescent="0.2">
      <c r="A12" s="98"/>
      <c r="B12" s="98"/>
      <c r="C12" s="98"/>
    </row>
    <row r="13" spans="1:3" x14ac:dyDescent="0.2">
      <c r="A13" s="98">
        <v>34</v>
      </c>
      <c r="B13" s="98" t="s">
        <v>97</v>
      </c>
      <c r="C13" s="99">
        <f>HLOOKUP($B$6,'4.1 Comptes 2023 natures'!$E$4:$BC$174,29,0)</f>
        <v>156645.15</v>
      </c>
    </row>
    <row r="14" spans="1:3" x14ac:dyDescent="0.2">
      <c r="A14" s="98">
        <v>44</v>
      </c>
      <c r="B14" s="98" t="s">
        <v>158</v>
      </c>
      <c r="C14" s="99">
        <f>HLOOKUP($B$6,'4.1 Comptes 2023 natures'!$E$4:$BC$174,103,0)</f>
        <v>67439.509999999995</v>
      </c>
    </row>
    <row r="15" spans="1:3" ht="15" x14ac:dyDescent="0.25">
      <c r="A15" s="98"/>
      <c r="B15" s="100" t="s">
        <v>234</v>
      </c>
      <c r="C15" s="101">
        <f>C14-C13</f>
        <v>-89205.64</v>
      </c>
    </row>
    <row r="16" spans="1:3" x14ac:dyDescent="0.2">
      <c r="A16" s="98"/>
      <c r="B16" s="98"/>
      <c r="C16" s="98"/>
    </row>
    <row r="17" spans="1:3" ht="15" x14ac:dyDescent="0.25">
      <c r="A17" s="98"/>
      <c r="B17" s="100" t="s">
        <v>202</v>
      </c>
      <c r="C17" s="101">
        <f>C11+C15</f>
        <v>303132.77999999991</v>
      </c>
    </row>
    <row r="18" spans="1:3" x14ac:dyDescent="0.2">
      <c r="A18" s="98"/>
      <c r="B18" s="98"/>
      <c r="C18" s="98"/>
    </row>
    <row r="19" spans="1:3" x14ac:dyDescent="0.2">
      <c r="A19" s="98">
        <v>38</v>
      </c>
      <c r="B19" s="98" t="s">
        <v>117</v>
      </c>
      <c r="C19" s="99">
        <f>HLOOKUP($B$6,'4.1 Comptes 2023 natures'!$E$4:$BC$174,54,0)</f>
        <v>13025.5</v>
      </c>
    </row>
    <row r="20" spans="1:3" x14ac:dyDescent="0.2">
      <c r="A20" s="98">
        <v>48</v>
      </c>
      <c r="B20" s="98" t="s">
        <v>177</v>
      </c>
      <c r="C20" s="99">
        <f>HLOOKUP($B$6,'4.1 Comptes 2023 natures'!$E$4:$BC$174,129,0)</f>
        <v>7472.87</v>
      </c>
    </row>
    <row r="21" spans="1:3" ht="15" x14ac:dyDescent="0.25">
      <c r="A21" s="98"/>
      <c r="B21" s="100" t="s">
        <v>203</v>
      </c>
      <c r="C21" s="101">
        <f>C20-C19</f>
        <v>-5552.63</v>
      </c>
    </row>
    <row r="22" spans="1:3" x14ac:dyDescent="0.2">
      <c r="A22" s="98"/>
      <c r="B22" s="98"/>
      <c r="C22" s="98"/>
    </row>
    <row r="23" spans="1:3" ht="15" x14ac:dyDescent="0.25">
      <c r="A23" s="98"/>
      <c r="B23" s="100" t="s">
        <v>204</v>
      </c>
      <c r="C23" s="101">
        <f>C17+C21</f>
        <v>297580.14999999991</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topLeftCell="A2" workbookViewId="0">
      <selection activeCell="G39" activeCellId="1" sqref="E77 G38:G39"/>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G39" activeCellId="1" sqref="E77 G38:G39"/>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G39" activeCellId="1" sqref="E77 G38:G39"/>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G39" activeCellId="1" sqref="E77 G38:G39"/>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G39" activeCellId="1" sqref="E77 G38:G3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G39" activeCellId="1" sqref="E77 G38:G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G39" activeCellId="1" sqref="E77 G38:G3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G39" activeCellId="1" sqref="E77 G38:G39"/>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G39" activeCellId="1" sqref="E77 G38:G39"/>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G39" activeCellId="1" sqref="E77 G38:G39"/>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G39" activeCellId="1" sqref="E77 G38:G3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G39" activeCellId="1" sqref="E77 G38:G39"/>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G39" activeCellId="1" sqref="E77 G38:G3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G39" activeCellId="1" sqref="E77 G38:G3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G39" activeCellId="1" sqref="E77 G38:G3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G39" activeCellId="1" sqref="E77 G38:G3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G39" activeCellId="1" sqref="E77 G38:G3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G39" activeCellId="1" sqref="E77 G38:G3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G39" activeCellId="1" sqref="E77 G38:G3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G39" activeCellId="1" sqref="E77 G38:G3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G39" activeCellId="1" sqref="E77 G38:G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G39" activeCellId="1" sqref="E77 G38:G3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G39" activeCellId="1" sqref="E77 G38:G3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G39" activeCellId="1" sqref="E77 G38:G3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G39" activeCellId="1" sqref="E77 G38:G3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G39" activeCellId="1" sqref="E77 G38:G3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G39" activeCellId="1" sqref="E77 G38:G3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G39" activeCellId="1" sqref="E77 G38:G39"/>
      <selection pane="topRight" activeCell="G39" activeCellId="1" sqref="E77 G38:G39"/>
      <selection pane="bottomLeft" activeCell="G39" activeCellId="1" sqref="E77 G38:G39"/>
      <selection pane="bottomRight" activeCell="G39" activeCellId="1" sqref="E77 G38:G3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G39" activeCellId="1" sqref="E77 G38:G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G39" activeCellId="1" sqref="E77 G38:G3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G39" activeCellId="1" sqref="E77 G38:G3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2024-09-18T09:05:08Z</dcterms:modified>
</cp:coreProperties>
</file>