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10" activeTab="10"/>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<sst xmlns="http://schemas.openxmlformats.org/spreadsheetml/2006/main" count="5620" uniqueCount="888">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</sst>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753718</xdr:colOff>
      <xdr:row>45</xdr:row>
      <xdr:rowOff>182217</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16</xdr:col>
      <xdr:colOff>0</xdr:colOff>
      <xdr:row>68</xdr:row>
      <xdr:rowOff>8283</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tabSelected="1" workbookViewId="0">
      <selection activeCell="C33" sqref="C3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55</v>
      </c>
    </row>
    <row r="9" spans="1:3" ht="15" x14ac:dyDescent="0.25">
      <c r="A9" s="96" t="s">
        <v>212</v>
      </c>
      <c r="B9" s="96" t="s">
        <v>197</v>
      </c>
      <c r="C9" s="96" t="s">
        <v>854</v>
      </c>
    </row>
    <row r="10" spans="1:3" x14ac:dyDescent="0.2">
      <c r="A10" s="97">
        <v>90</v>
      </c>
      <c r="B10" s="98" t="s">
        <v>214</v>
      </c>
      <c r="C10" s="99">
        <f>HLOOKUP($B$6,'4.1 Comptes 2023 natures'!$E$4:$BC$170,151,0)</f>
        <v>297580.15000000002</v>
      </c>
    </row>
    <row r="11" spans="1:3" x14ac:dyDescent="0.2">
      <c r="A11" s="97">
        <v>900</v>
      </c>
      <c r="B11" s="98" t="s">
        <v>215</v>
      </c>
      <c r="C11" s="99">
        <f>HLOOKUP($B$6,'4.1 Comptes 2023 natures'!$E$4:$BC$170,152,0)</f>
        <v>23179.87</v>
      </c>
    </row>
    <row r="12" spans="1:3" x14ac:dyDescent="0.2">
      <c r="A12" s="97">
        <v>901</v>
      </c>
      <c r="B12" s="98" t="s">
        <v>216</v>
      </c>
      <c r="C12" s="99">
        <f>HLOOKUP($B$6,'4.1 Comptes 2023 natures'!$E$4:$BC$170,153,0)</f>
        <v>274400.28000000003</v>
      </c>
    </row>
    <row r="13" spans="1:3" x14ac:dyDescent="0.2">
      <c r="A13" s="97">
        <v>400</v>
      </c>
      <c r="B13" s="98" t="s">
        <v>134</v>
      </c>
      <c r="C13" s="99">
        <f>HLOOKUP($B$6,'4.1 Comptes 2023 natures'!$E$4:$BC$170,75,0)</f>
        <v>2486627.65</v>
      </c>
    </row>
    <row r="14" spans="1:3" x14ac:dyDescent="0.2">
      <c r="A14" s="97">
        <v>401</v>
      </c>
      <c r="B14" s="98" t="s">
        <v>135</v>
      </c>
      <c r="C14" s="99">
        <f>HLOOKUP($B$6,'4.1 Comptes 2023 natures'!$E$4:$BC$170,76,0)</f>
        <v>167849.81</v>
      </c>
    </row>
    <row r="15" spans="1:3" x14ac:dyDescent="0.2">
      <c r="A15" s="97">
        <v>4021</v>
      </c>
      <c r="B15" s="98" t="s">
        <v>210</v>
      </c>
      <c r="C15" s="99">
        <f>HLOOKUP($B$6,'4.1 Comptes 2023 natures'!$E$4:$BC$170,161,0)</f>
        <v>148011.25</v>
      </c>
    </row>
    <row r="16" spans="1:3" x14ac:dyDescent="0.2">
      <c r="A16" s="97" t="s">
        <v>213</v>
      </c>
      <c r="B16" s="98" t="s">
        <v>217</v>
      </c>
      <c r="C16" s="99">
        <f>HLOOKUP($B$6,'6.1 Investissements'!$E$4:$BG$183,180,0)</f>
        <v>1508805.74</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C4" sqref="C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C4" sqref="C4"/>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C4" sqref="C4"/>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C4" sqref="C4"/>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C4" sqref="C4"/>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22" zoomScale="115" zoomScaleNormal="115" workbookViewId="0">
      <selection activeCell="C4" sqref="C4"/>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C4" sqref="C4"/>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C4" sqref="C4"/>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C4" sqref="C4"/>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C4" sqref="C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C4" sqref="C4"/>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C4" sqref="C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C4" sqref="C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4" sqref="C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4" sqref="C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4" sqref="C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4" sqref="C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4" sqref="C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4" sqref="C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4" sqref="C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4" sqref="C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4" sqref="C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4" sqref="C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C4" sqref="C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2024-09-18T12:39:47Z</dcterms:modified>
</cp:coreProperties>
</file>