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Users\epn51\DOWNLOADS\"/>
    </mc:Choice>
  </mc:AlternateContent>
  <bookViews>
    <workbookView xWindow="0" yWindow="0" windowWidth="19200" windowHeight="6945"/>
  </bookViews>
  <sheets>
    <sheet name="Synthèse" sheetId="3" r:id="rId1"/>
    <sheet name="Pont infrastruct 1" sheetId="1" r:id="rId2"/>
    <sheet name="Pont infrastruct2" sheetId="7" r:id="rId3"/>
    <sheet name="Pont infrastruct3" sheetId="8" r:id="rId4"/>
    <sheet name="Canalisations et eclairage" sheetId="2" r:id="rId5"/>
    <sheet name="Explications" sheetId="4" r:id="rId6"/>
  </sheets>
  <definedNames>
    <definedName name="choix" localSheetId="2">'Pont infrastruct2'!$N$84:$N$85</definedName>
    <definedName name="choix" localSheetId="3">'Pont infrastruct3'!$N$84:$N$85</definedName>
    <definedName name="choix">'Pont infrastruct 1'!$N$84:$N$85</definedName>
    <definedName name="_xlnm.Print_Area" localSheetId="4">'Canalisations et eclairage'!$A$1:$G$35</definedName>
    <definedName name="_xlnm.Print_Area" localSheetId="1">'Pont infrastruct 1'!$A$1:$L$108</definedName>
    <definedName name="_xlnm.Print_Area" localSheetId="2">'Pont infrastruct2'!$A$1:$L$108</definedName>
    <definedName name="_xlnm.Print_Area" localSheetId="3">'Pont infrastruct3'!$A$1:$L$108</definedName>
    <definedName name="_xlnm.Print_Area" localSheetId="0">Synthèse!$A$1:$G$27</definedName>
  </definedNames>
  <calcPr calcId="152511"/>
</workbook>
</file>

<file path=xl/calcChain.xml><?xml version="1.0" encoding="utf-8"?>
<calcChain xmlns="http://schemas.openxmlformats.org/spreadsheetml/2006/main">
  <c r="I94" i="8" l="1"/>
  <c r="I94" i="1"/>
  <c r="I54" i="8" l="1"/>
  <c r="I49" i="8"/>
  <c r="I54" i="7"/>
  <c r="I49" i="7"/>
  <c r="I54" i="1"/>
  <c r="I49" i="1"/>
  <c r="I61" i="8" l="1"/>
  <c r="I61" i="7" l="1"/>
  <c r="I59" i="1"/>
  <c r="F11" i="3" l="1"/>
  <c r="F10" i="3"/>
  <c r="G17" i="2"/>
  <c r="C29" i="2"/>
  <c r="D89" i="8"/>
  <c r="I87" i="8"/>
  <c r="G32" i="2" l="1"/>
  <c r="C10" i="3" l="1"/>
  <c r="D10" i="3"/>
  <c r="E10" i="3" l="1"/>
  <c r="E11" i="3" s="1"/>
  <c r="D11" i="3"/>
  <c r="I93" i="8"/>
  <c r="I78" i="8"/>
  <c r="I103" i="8" s="1"/>
  <c r="I59" i="8"/>
  <c r="I37" i="8"/>
  <c r="D39" i="8" s="1"/>
  <c r="I15" i="8"/>
  <c r="I30" i="8" s="1"/>
  <c r="D32" i="8" s="1"/>
  <c r="I93" i="7"/>
  <c r="D89" i="7"/>
  <c r="I87" i="7"/>
  <c r="I78" i="7"/>
  <c r="I103" i="7" s="1"/>
  <c r="I59" i="7"/>
  <c r="I37" i="7"/>
  <c r="D39" i="7" s="1"/>
  <c r="I15" i="7"/>
  <c r="I30" i="7" s="1"/>
  <c r="D32" i="7" s="1"/>
  <c r="I37" i="1"/>
  <c r="D13" i="3" l="1"/>
  <c r="I63" i="8"/>
  <c r="I65" i="8" s="1"/>
  <c r="I67" i="8" s="1"/>
  <c r="I101" i="8" s="1"/>
  <c r="D17" i="3"/>
  <c r="I63" i="7"/>
  <c r="I65" i="7" s="1"/>
  <c r="E13" i="3"/>
  <c r="E17" i="3"/>
  <c r="I67" i="7" l="1"/>
  <c r="I101" i="7" s="1"/>
  <c r="I69" i="8"/>
  <c r="I99" i="8" s="1"/>
  <c r="I105" i="8" s="1"/>
  <c r="E14" i="3" s="1"/>
  <c r="I69" i="7" l="1"/>
  <c r="I94" i="7" l="1"/>
  <c r="I99" i="7" s="1"/>
  <c r="I105" i="7" s="1"/>
  <c r="D14" i="3" s="1"/>
  <c r="I93" i="1"/>
  <c r="D89" i="1"/>
  <c r="D15" i="3" l="1"/>
  <c r="D16" i="3"/>
  <c r="D39" i="1"/>
  <c r="C11" i="3" l="1"/>
  <c r="I61" i="1" l="1"/>
  <c r="I63" i="1" s="1"/>
  <c r="I65" i="1" s="1"/>
  <c r="I67" i="1" s="1"/>
  <c r="I101" i="1" s="1"/>
  <c r="I15" i="1"/>
  <c r="I30" i="1" s="1"/>
  <c r="C13" i="3" l="1"/>
  <c r="D32" i="1" l="1"/>
  <c r="C17" i="3"/>
  <c r="I78" i="1"/>
  <c r="I103" i="1" s="1"/>
  <c r="G13" i="2"/>
  <c r="G27" i="2" l="1"/>
  <c r="G33" i="2"/>
  <c r="F13" i="3"/>
  <c r="F14" i="3" l="1"/>
  <c r="F15" i="3" s="1"/>
  <c r="F16" i="3" l="1"/>
  <c r="I69" i="1"/>
  <c r="I87" i="1" l="1"/>
  <c r="I99" i="1" l="1"/>
  <c r="I105" i="1" s="1"/>
  <c r="E16" i="3"/>
  <c r="C14" i="3"/>
  <c r="C16" i="3" s="1"/>
  <c r="E15" i="3" l="1"/>
  <c r="C15" i="3"/>
</calcChain>
</file>

<file path=xl/sharedStrings.xml><?xml version="1.0" encoding="utf-8"?>
<sst xmlns="http://schemas.openxmlformats.org/spreadsheetml/2006/main" count="303" uniqueCount="105">
  <si>
    <t>[m]</t>
  </si>
  <si>
    <t>[t]</t>
  </si>
  <si>
    <t>[%]</t>
  </si>
  <si>
    <t>Projet :</t>
  </si>
  <si>
    <t>Commune(s) :</t>
  </si>
  <si>
    <t xml:space="preserve">Cours d'eau : </t>
  </si>
  <si>
    <t>Nom de l'ouvrage :</t>
  </si>
  <si>
    <t>Etape 1 :</t>
  </si>
  <si>
    <t>Etape 2 :</t>
  </si>
  <si>
    <t>Etape 3 :</t>
  </si>
  <si>
    <t>Etape 4 :</t>
  </si>
  <si>
    <t>Etape 5 :</t>
  </si>
  <si>
    <t>Coûts imputables</t>
  </si>
  <si>
    <t>Devis estimatif pont et infrastructures liées</t>
  </si>
  <si>
    <t>Date de construction de l'ouvrage</t>
  </si>
  <si>
    <t>Date de la dernière rénovation</t>
  </si>
  <si>
    <t xml:space="preserve">Recapitulatif des coûts admis </t>
  </si>
  <si>
    <t xml:space="preserve">Prise en compte des modifications liées au rehaussement du pont sur les infrastructures liées </t>
  </si>
  <si>
    <t>Surcoût protection contre les crues</t>
  </si>
  <si>
    <t>TOTAL</t>
  </si>
  <si>
    <t>Coût admis au subventionnement pour la remise à neuf des infrastuctures liées</t>
  </si>
  <si>
    <t>A estimer selon l'état existant</t>
  </si>
  <si>
    <t>Etape 6 :</t>
  </si>
  <si>
    <t>NON</t>
  </si>
  <si>
    <t>Ouvrage : Coûts imputables</t>
  </si>
  <si>
    <t>La durée de vie maximale d'une conduite est estimée à 80 ans</t>
  </si>
  <si>
    <t xml:space="preserve">Etape : </t>
  </si>
  <si>
    <t xml:space="preserve">Bureau auteur du projet : </t>
  </si>
  <si>
    <t xml:space="preserve">Date : </t>
  </si>
  <si>
    <t>N° de l'ouvrage :</t>
  </si>
  <si>
    <t>PAGE n°1/3</t>
  </si>
  <si>
    <t>PAGE n°2/3</t>
  </si>
  <si>
    <t>PAGE n°3/3</t>
  </si>
  <si>
    <t>PAGE n°…./…..</t>
  </si>
  <si>
    <r>
      <t xml:space="preserve">Montant total des travaux par ouvrage
</t>
    </r>
    <r>
      <rPr>
        <sz val="12"/>
        <rFont val="Arial"/>
        <family val="2"/>
      </rPr>
      <t>CHF TTC</t>
    </r>
  </si>
  <si>
    <r>
      <t xml:space="preserve">Total des coûts imputables liés à la protection contre les crues
</t>
    </r>
    <r>
      <rPr>
        <sz val="12"/>
        <rFont val="Arial"/>
        <family val="2"/>
      </rPr>
      <t>CHF TTC</t>
    </r>
  </si>
  <si>
    <r>
      <t xml:space="preserve">Total des coûts non imputables : plus-value
</t>
    </r>
    <r>
      <rPr>
        <sz val="12"/>
        <rFont val="Arial"/>
        <family val="2"/>
      </rPr>
      <t>CHF TTC</t>
    </r>
  </si>
  <si>
    <r>
      <t xml:space="preserve">Pourcentage des coûts admis
</t>
    </r>
    <r>
      <rPr>
        <sz val="12"/>
        <rFont val="Arial"/>
        <family val="2"/>
      </rPr>
      <t>%</t>
    </r>
  </si>
  <si>
    <t>Types d'ouvrages</t>
  </si>
  <si>
    <t>Commentaires finaux :</t>
  </si>
  <si>
    <t>Cellule verte: données à introduire</t>
  </si>
  <si>
    <t>Cellule rouge: données calculées automatiquement</t>
  </si>
  <si>
    <t>Projet de protection contre les crues LACE : détermination des coûts imputables au subventionnement pour les ponts, les infrastructures, les conduites et les canalisations.</t>
  </si>
  <si>
    <t>Condition 1 au subventionnement remplie ?</t>
  </si>
  <si>
    <t>Condition 2 au subventionnement remplie ?</t>
  </si>
  <si>
    <t>Le propriétaire de l'ouvrage confirme que :</t>
  </si>
  <si>
    <t>OUI</t>
  </si>
  <si>
    <t>L'ouvrage a été réalisé il y a moins de 10 ans et qu'à ce moment-là aucun projet de protection contre les crues n'était planifié.</t>
  </si>
  <si>
    <t>L'ouvrage existant est entretenu dans les règles de l'art et est en bon état (justifier avec une documentation).</t>
  </si>
  <si>
    <t>La subvention est possible que s'il s'agit d'un projet de protection contre les crues nécessitant le remplacement d'ouvrage. S'il s'agit principalement d'un projet d'assainissement ou de remplacement de l'ouvrage, il n'y a pas de subvention possible.
Condition au subventionnement : Coûts totaux du projet &gt;1.5 x coûts de l'ouvrage à remplacer.</t>
  </si>
  <si>
    <t xml:space="preserve">Réfection de l'ouvrage </t>
  </si>
  <si>
    <t>Autres infrastructures modifiées à cause du projet de protection contre les crues (tenant compte de leur ancienneté)</t>
  </si>
  <si>
    <t>Conditions 1 et 2 remplies</t>
  </si>
  <si>
    <t>TTC, y compris honoraires</t>
  </si>
  <si>
    <t>années</t>
  </si>
  <si>
    <t>Devis estimatif pour le remplacement des infrastructures liées : routes, trottoirs, place, etc.</t>
  </si>
  <si>
    <t>Durée de vie restante du pont</t>
  </si>
  <si>
    <t>Durée de vie moyenne de l'ouvrage</t>
  </si>
  <si>
    <t>En général entre 60 et 80 ans
(Pont = 80 ans; Passerelle = 60 ans)</t>
  </si>
  <si>
    <t>Capacité  de charge du pont existant</t>
  </si>
  <si>
    <t>Capacité de charge du pont projeté</t>
  </si>
  <si>
    <t>Devis estimatif pour le remplacement du pont et murs d'ailes</t>
  </si>
  <si>
    <t>La subvention est possible que si la durée de vie restante du pont est supérieure à 10 ans.</t>
  </si>
  <si>
    <t>Augmentation de la capacité de charge</t>
  </si>
  <si>
    <t>Augmentation de largeur</t>
  </si>
  <si>
    <t>Si une des réponses ci-dessus est oui, alors les coûts de l'ouvrage sans plus-value sont admis en totalité (100%).</t>
  </si>
  <si>
    <t>La durée de vie restante de l'ouvrage est supérieure à 10 ans : la part admise au subventionnement =</t>
  </si>
  <si>
    <t>Secteur :</t>
  </si>
  <si>
    <t>Type d'aménagements :</t>
  </si>
  <si>
    <t>Commentaires : état des ouvrages (selon PGEE ou autres)</t>
  </si>
  <si>
    <t>Synthèse des coûts admis au subventionnement pour les ponts et les infrastructures liées</t>
  </si>
  <si>
    <t xml:space="preserve">100% : infrastructures récentes et complètes
0% : infrastructures anciennes, ne répondant plus aux normes </t>
  </si>
  <si>
    <t>TTC</t>
  </si>
  <si>
    <t>Devis estimatif pour le remplacement des conduites d'eau diverses</t>
  </si>
  <si>
    <t>Devis estimatif pour le remplacement des conduites industrielles et éclairage</t>
  </si>
  <si>
    <t>Age des conduites</t>
  </si>
  <si>
    <t>Années</t>
  </si>
  <si>
    <t>Durée de vie restante moyenne des conduites</t>
  </si>
  <si>
    <t>Total</t>
  </si>
  <si>
    <r>
      <t xml:space="preserve">Conduites, canalisation, câbles </t>
    </r>
    <r>
      <rPr>
        <i/>
        <sz val="14"/>
        <color theme="1" tint="0.14999847407452621"/>
        <rFont val="Arial"/>
        <family val="2"/>
      </rPr>
      <t>(conduites d'eaux usées, conduites d'eaux claires, conduites d'eaux potables, conduites industrielles comprenant l'éclairage public, swisscom, etc.)</t>
    </r>
  </si>
  <si>
    <t>Devis estimatif total du projet (travaux de protection crues et revitalisation)</t>
  </si>
  <si>
    <t>Ne peuvent être pris en compte au subventionnement que les surcoûts liés à la protection crues. Ces surcoûts sont estimés de la manière suivante :</t>
  </si>
  <si>
    <t>Gabarit d'écoulement existant</t>
  </si>
  <si>
    <t>Gabarit d'écoulement projeté</t>
  </si>
  <si>
    <r>
      <t>[m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]</t>
    </r>
  </si>
  <si>
    <t>Augmentation du gabarit d'écoulement</t>
  </si>
  <si>
    <t>Largeur (bande de roulement+trottoir) existante</t>
  </si>
  <si>
    <t>Largeur (bande de roulement+trottoir) projetée</t>
  </si>
  <si>
    <r>
      <t>Augmentation des dimensions</t>
    </r>
    <r>
      <rPr>
        <b/>
        <sz val="11"/>
        <rFont val="Arial"/>
        <family val="2"/>
      </rPr>
      <t xml:space="preserve"> non liée </t>
    </r>
    <r>
      <rPr>
        <sz val="11"/>
        <rFont val="Arial"/>
        <family val="2"/>
      </rPr>
      <t>à la protection contre les crues</t>
    </r>
  </si>
  <si>
    <r>
      <t xml:space="preserve">Augmentation des dimensions du pont </t>
    </r>
    <r>
      <rPr>
        <b/>
        <sz val="11"/>
        <rFont val="Arial"/>
        <family val="2"/>
      </rPr>
      <t>liée</t>
    </r>
    <r>
      <rPr>
        <sz val="11"/>
        <rFont val="Arial"/>
        <family val="2"/>
      </rPr>
      <t xml:space="preserve"> exclusivement à la protection contre les crues </t>
    </r>
  </si>
  <si>
    <t>-</t>
  </si>
  <si>
    <t>[CHF]</t>
  </si>
  <si>
    <t>Coût estimé de l'ouvrage sans aucune plus-value</t>
  </si>
  <si>
    <t>Plus-value de l'ouvrage non liée à la protection contre les crues (augmentation largeur et capacité)</t>
  </si>
  <si>
    <r>
      <t>Coût estimé de l'ouvrage</t>
    </r>
    <r>
      <rPr>
        <sz val="14"/>
        <rFont val="Arial"/>
        <family val="2"/>
      </rPr>
      <t xml:space="preserve"> sans la plus-value liée à l'augmentation de la largeur et de la capacité</t>
    </r>
  </si>
  <si>
    <r>
      <t>Plus-value</t>
    </r>
    <r>
      <rPr>
        <sz val="14"/>
        <rFont val="Arial"/>
        <family val="2"/>
      </rPr>
      <t xml:space="preserve"> pour atteindre l'objectif de protection (augmentation gabarit d'écoulement de l'ouvrage)</t>
    </r>
  </si>
  <si>
    <t>L'ouvrage existant est entretenu dans les règles de l'art et est en parfait état (justifier avec une documentation).</t>
  </si>
  <si>
    <t>Projet Scheulte : protection contre les crues</t>
  </si>
  <si>
    <t>Courroux C4</t>
  </si>
  <si>
    <t>Courroux-Courcelon</t>
  </si>
  <si>
    <t>Scheulte</t>
  </si>
  <si>
    <t>Commune xxx - Pont du yyy</t>
  </si>
  <si>
    <t>jj.mm.aaaa</t>
  </si>
  <si>
    <r>
      <t xml:space="preserve">OUVRAGE : </t>
    </r>
    <r>
      <rPr>
        <i/>
        <sz val="14"/>
        <color theme="1" tint="0.14999847407452621"/>
        <rFont val="Arial"/>
        <family val="2"/>
      </rPr>
      <t>le pont et ses murs d'ailes</t>
    </r>
    <r>
      <rPr>
        <b/>
        <i/>
        <sz val="14"/>
        <color theme="1" tint="0.14999847407452621"/>
        <rFont val="Arial"/>
        <family val="2"/>
      </rPr>
      <t xml:space="preserve">
INFRASTRUCTURES LIEES : </t>
    </r>
    <r>
      <rPr>
        <i/>
        <sz val="14"/>
        <color theme="1" tint="0.14999847407452621"/>
        <rFont val="Arial"/>
        <family val="2"/>
      </rPr>
      <t>travaux de réfection des routes, des chemins, des places et des trottoirs ; pavés, bordures, couches de formes et couches d'enrobés ; murets, gardes corps, barrières et murs d'ailes ; dépotoirs ; installations de chantiers.</t>
    </r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</si>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</sst>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&quot;SFr.&quot;\ #,##0"/>
    <numFmt numFmtId="165" formatCode="0.0"/>
    <numFmt numFmtId="166" formatCode="_ * #,##0_ ;_ * \-#,##0_ ;_ * &quot;-&quot;??_ ;_ @_ "/>
    <numFmt numFmtId="167" formatCode="&quot;fr.&quot;\ #,##0.00"/>
    <numFmt numFmtId="168" formatCode="&quot;fr.&quot;\ #,##0"/>
  </numFmts>
  <fonts count="4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i/>
      <sz val="14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u/>
      <sz val="14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17"/>
      <name val="Arial"/>
      <family val="2"/>
    </font>
    <font>
      <sz val="10"/>
      <name val="Arial"/>
      <family val="2"/>
    </font>
    <font>
      <b/>
      <sz val="11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b/>
      <sz val="12"/>
      <color theme="1" tint="0.14999847407452621"/>
      <name val="Arial"/>
      <family val="2"/>
    </font>
    <font>
      <b/>
      <sz val="14"/>
      <color theme="9" tint="-0.249977111117893"/>
      <name val="Arial"/>
      <family val="2"/>
    </font>
    <font>
      <sz val="14"/>
      <color theme="9" tint="-0.249977111117893"/>
      <name val="Arial"/>
      <family val="2"/>
    </font>
    <font>
      <b/>
      <sz val="14"/>
      <color rgb="FF00206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b/>
      <sz val="14"/>
      <color rgb="FFFF0000"/>
      <name val="Arial"/>
      <family val="2"/>
    </font>
    <font>
      <sz val="10"/>
      <color rgb="FF00B050"/>
      <name val="Arial"/>
      <family val="2"/>
    </font>
    <font>
      <b/>
      <sz val="20"/>
      <name val="Arial"/>
      <family val="2"/>
    </font>
    <font>
      <b/>
      <sz val="14"/>
      <color theme="9"/>
      <name val="Arial"/>
      <family val="2"/>
    </font>
    <font>
      <sz val="14"/>
      <color rgb="FFFF0000"/>
      <name val="Arial"/>
      <family val="2"/>
    </font>
    <font>
      <sz val="14"/>
      <color theme="9"/>
      <name val="Arial"/>
      <family val="2"/>
    </font>
    <font>
      <sz val="14"/>
      <color rgb="FF00B050"/>
      <name val="Arial"/>
      <family val="2"/>
    </font>
    <font>
      <b/>
      <sz val="12"/>
      <color theme="9"/>
      <name val="Arial"/>
      <family val="2"/>
    </font>
    <font>
      <i/>
      <sz val="11"/>
      <name val="Arial"/>
      <family val="2"/>
    </font>
    <font>
      <b/>
      <sz val="11"/>
      <color theme="9"/>
      <name val="Arial"/>
      <family val="2"/>
    </font>
    <font>
      <b/>
      <sz val="14"/>
      <color theme="1" tint="0.14999847407452621"/>
      <name val="Arial"/>
      <family val="2"/>
    </font>
    <font>
      <i/>
      <sz val="14"/>
      <color indexed="10"/>
      <name val="Arial"/>
      <family val="2"/>
    </font>
    <font>
      <i/>
      <sz val="14"/>
      <name val="Arial"/>
      <family val="2"/>
    </font>
    <font>
      <b/>
      <i/>
      <sz val="14"/>
      <color rgb="FFFF0000"/>
      <name val="Arial"/>
      <family val="2"/>
    </font>
    <font>
      <b/>
      <i/>
      <sz val="14"/>
      <color theme="1" tint="0.14999847407452621"/>
      <name val="Arial"/>
      <family val="2"/>
    </font>
    <font>
      <i/>
      <sz val="14"/>
      <color theme="1" tint="0.14999847407452621"/>
      <name val="Arial"/>
      <family val="2"/>
    </font>
    <font>
      <sz val="14"/>
      <color indexed="17"/>
      <name val="Arial"/>
      <family val="2"/>
    </font>
    <font>
      <sz val="11"/>
      <name val="Arial"/>
      <family val="2"/>
    </font>
    <font>
      <b/>
      <i/>
      <sz val="14"/>
      <color theme="9"/>
      <name val="Arial"/>
      <family val="2"/>
    </font>
    <font>
      <b/>
      <sz val="12"/>
      <name val="Arial"/>
      <family val="2"/>
    </font>
    <font>
      <vertAlign val="superscript"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17"/>
      </left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290">
    <xf numFmtId="0" fontId="0" fillId="0" borderId="0" xfId="0"/>
    <xf numFmtId="0" fontId="12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3" fillId="0" borderId="0" xfId="0" applyFont="1" applyProtection="1"/>
    <xf numFmtId="0" fontId="3" fillId="0" borderId="0" xfId="0" applyFont="1" applyBorder="1" applyProtection="1"/>
    <xf numFmtId="0" fontId="12" fillId="0" borderId="0" xfId="0" applyFont="1" applyProtection="1"/>
    <xf numFmtId="0" fontId="2" fillId="0" borderId="43" xfId="0" applyFont="1" applyBorder="1" applyAlignment="1" applyProtection="1">
      <alignment horizontal="left" vertical="center" wrapText="1" indent="2"/>
    </xf>
    <xf numFmtId="0" fontId="12" fillId="0" borderId="0" xfId="0" applyFont="1" applyBorder="1" applyProtection="1"/>
    <xf numFmtId="0" fontId="2" fillId="0" borderId="17" xfId="0" applyFont="1" applyBorder="1" applyAlignment="1" applyProtection="1">
      <alignment horizontal="left" vertical="center" wrapText="1" indent="2"/>
    </xf>
    <xf numFmtId="0" fontId="2" fillId="0" borderId="17" xfId="0" applyNumberFormat="1" applyFont="1" applyBorder="1" applyAlignment="1" applyProtection="1">
      <alignment horizontal="left" vertical="center" wrapText="1" indent="2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indent="2"/>
    </xf>
    <xf numFmtId="49" fontId="2" fillId="0" borderId="0" xfId="0" applyNumberFormat="1" applyFont="1" applyBorder="1" applyAlignment="1" applyProtection="1">
      <alignment horizontal="left" vertical="center" indent="2"/>
    </xf>
    <xf numFmtId="0" fontId="2" fillId="0" borderId="15" xfId="0" applyFont="1" applyBorder="1" applyAlignment="1" applyProtection="1">
      <alignment horizontal="left" vertical="center" wrapText="1" indent="2"/>
    </xf>
    <xf numFmtId="0" fontId="2" fillId="0" borderId="0" xfId="0" applyFont="1" applyBorder="1" applyAlignment="1" applyProtection="1">
      <alignment wrapText="1"/>
    </xf>
    <xf numFmtId="3" fontId="12" fillId="0" borderId="43" xfId="0" applyNumberFormat="1" applyFont="1" applyBorder="1" applyAlignment="1" applyProtection="1">
      <alignment horizontal="right" vertical="center" indent="2"/>
    </xf>
    <xf numFmtId="0" fontId="2" fillId="0" borderId="16" xfId="0" applyFont="1" applyBorder="1" applyAlignment="1" applyProtection="1">
      <alignment horizontal="left" vertical="center" wrapText="1" indent="2"/>
    </xf>
    <xf numFmtId="3" fontId="12" fillId="0" borderId="16" xfId="0" applyNumberFormat="1" applyFont="1" applyBorder="1" applyAlignment="1" applyProtection="1">
      <alignment horizontal="right" vertical="center" indent="2"/>
    </xf>
    <xf numFmtId="0" fontId="12" fillId="0" borderId="7" xfId="0" applyFont="1" applyBorder="1" applyProtection="1"/>
    <xf numFmtId="3" fontId="12" fillId="0" borderId="17" xfId="0" applyNumberFormat="1" applyFont="1" applyBorder="1" applyAlignment="1" applyProtection="1">
      <alignment horizontal="right" vertical="center" indent="2"/>
    </xf>
    <xf numFmtId="0" fontId="2" fillId="0" borderId="1" xfId="0" applyFont="1" applyFill="1" applyBorder="1" applyAlignment="1" applyProtection="1">
      <alignment horizontal="left" vertical="center" wrapText="1" indent="2"/>
    </xf>
    <xf numFmtId="0" fontId="12" fillId="0" borderId="6" xfId="0" applyFont="1" applyBorder="1" applyProtection="1"/>
    <xf numFmtId="0" fontId="12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wrapText="1"/>
    </xf>
    <xf numFmtId="164" fontId="33" fillId="0" borderId="10" xfId="0" applyNumberFormat="1" applyFont="1" applyBorder="1" applyAlignment="1" applyProtection="1">
      <alignment vertical="center"/>
      <protection locked="0"/>
    </xf>
    <xf numFmtId="164" fontId="39" fillId="0" borderId="4" xfId="0" applyNumberFormat="1" applyFont="1" applyBorder="1" applyAlignment="1" applyProtection="1">
      <alignment horizontal="right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33" fillId="0" borderId="10" xfId="0" applyFont="1" applyBorder="1" applyAlignment="1" applyProtection="1">
      <alignment vertical="center"/>
      <protection locked="0"/>
    </xf>
    <xf numFmtId="1" fontId="32" fillId="0" borderId="4" xfId="0" applyNumberFormat="1" applyFont="1" applyBorder="1" applyAlignment="1" applyProtection="1">
      <alignment vertical="center"/>
    </xf>
    <xf numFmtId="1" fontId="14" fillId="0" borderId="4" xfId="0" applyNumberFormat="1" applyFont="1" applyBorder="1" applyAlignment="1" applyProtection="1">
      <alignment vertical="center"/>
    </xf>
    <xf numFmtId="164" fontId="15" fillId="0" borderId="31" xfId="0" applyNumberFormat="1" applyFont="1" applyFill="1" applyBorder="1" applyAlignment="1" applyProtection="1">
      <alignment vertical="center"/>
    </xf>
    <xf numFmtId="164" fontId="15" fillId="0" borderId="0" xfId="0" applyNumberFormat="1" applyFont="1" applyFill="1" applyBorder="1" applyAlignment="1" applyProtection="1">
      <alignment vertical="center"/>
    </xf>
    <xf numFmtId="164" fontId="14" fillId="0" borderId="4" xfId="0" applyNumberFormat="1" applyFont="1" applyFill="1" applyBorder="1" applyAlignment="1" applyProtection="1">
      <alignment vertical="center"/>
    </xf>
    <xf numFmtId="164" fontId="15" fillId="0" borderId="4" xfId="0" applyNumberFormat="1" applyFont="1" applyFill="1" applyBorder="1" applyAlignment="1" applyProtection="1">
      <alignment vertical="center"/>
    </xf>
    <xf numFmtId="164" fontId="15" fillId="0" borderId="4" xfId="0" applyNumberFormat="1" applyFont="1" applyFill="1" applyBorder="1" applyAlignment="1" applyProtection="1">
      <alignment horizontal="right" vertical="center"/>
    </xf>
    <xf numFmtId="164" fontId="14" fillId="0" borderId="4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wrapText="1"/>
    </xf>
    <xf numFmtId="0" fontId="30" fillId="0" borderId="0" xfId="0" applyFont="1" applyBorder="1" applyAlignment="1" applyProtection="1">
      <alignment horizontal="center" vertical="center"/>
    </xf>
    <xf numFmtId="0" fontId="35" fillId="0" borderId="0" xfId="0" applyFont="1" applyAlignment="1" applyProtection="1"/>
    <xf numFmtId="0" fontId="35" fillId="0" borderId="0" xfId="0" applyFont="1" applyAlignment="1" applyProtection="1">
      <alignment vertical="center"/>
    </xf>
    <xf numFmtId="0" fontId="0" fillId="0" borderId="0" xfId="0" applyAlignment="1" applyProtection="1">
      <alignment wrapText="1"/>
    </xf>
    <xf numFmtId="0" fontId="1" fillId="0" borderId="0" xfId="0" applyFont="1" applyProtection="1"/>
    <xf numFmtId="0" fontId="7" fillId="0" borderId="0" xfId="0" applyFont="1" applyAlignment="1" applyProtection="1">
      <alignment horizontal="center"/>
    </xf>
    <xf numFmtId="0" fontId="2" fillId="0" borderId="21" xfId="0" applyFont="1" applyBorder="1" applyAlignment="1" applyProtection="1"/>
    <xf numFmtId="0" fontId="12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horizontal="center" wrapText="1"/>
    </xf>
    <xf numFmtId="0" fontId="37" fillId="0" borderId="0" xfId="0" applyFont="1" applyAlignment="1" applyProtection="1"/>
    <xf numFmtId="0" fontId="10" fillId="0" borderId="0" xfId="0" applyFont="1" applyAlignment="1" applyProtection="1"/>
    <xf numFmtId="0" fontId="31" fillId="0" borderId="14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/>
    </xf>
    <xf numFmtId="0" fontId="22" fillId="0" borderId="0" xfId="0" applyFont="1" applyFill="1" applyBorder="1" applyAlignment="1" applyProtection="1">
      <alignment vertical="center" wrapText="1"/>
    </xf>
    <xf numFmtId="0" fontId="21" fillId="0" borderId="0" xfId="0" applyFont="1" applyFill="1" applyProtection="1"/>
    <xf numFmtId="0" fontId="21" fillId="0" borderId="0" xfId="0" applyFont="1" applyProtection="1"/>
    <xf numFmtId="0" fontId="21" fillId="0" borderId="0" xfId="0" applyFont="1" applyAlignment="1" applyProtection="1">
      <alignment wrapText="1"/>
    </xf>
    <xf numFmtId="0" fontId="21" fillId="0" borderId="0" xfId="0" applyFont="1" applyAlignment="1" applyProtection="1">
      <alignment horizontal="center"/>
    </xf>
    <xf numFmtId="0" fontId="6" fillId="0" borderId="0" xfId="0" applyFont="1" applyProtection="1"/>
    <xf numFmtId="0" fontId="12" fillId="0" borderId="25" xfId="0" applyFont="1" applyBorder="1" applyProtection="1"/>
    <xf numFmtId="0" fontId="12" fillId="0" borderId="26" xfId="0" applyFont="1" applyBorder="1" applyProtection="1"/>
    <xf numFmtId="0" fontId="12" fillId="0" borderId="26" xfId="0" applyFont="1" applyBorder="1" applyAlignment="1" applyProtection="1">
      <alignment horizontal="left"/>
    </xf>
    <xf numFmtId="0" fontId="12" fillId="0" borderId="26" xfId="0" applyFont="1" applyBorder="1" applyAlignment="1" applyProtection="1">
      <alignment horizontal="center"/>
    </xf>
    <xf numFmtId="0" fontId="12" fillId="0" borderId="27" xfId="0" applyFont="1" applyBorder="1" applyProtection="1"/>
    <xf numFmtId="0" fontId="12" fillId="0" borderId="28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12" fillId="0" borderId="29" xfId="0" applyFont="1" applyBorder="1" applyProtection="1"/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164" fontId="12" fillId="0" borderId="0" xfId="0" applyNumberFormat="1" applyFont="1" applyBorder="1" applyAlignment="1" applyProtection="1">
      <alignment vertical="center"/>
    </xf>
    <xf numFmtId="164" fontId="12" fillId="0" borderId="3" xfId="0" applyNumberFormat="1" applyFont="1" applyBorder="1" applyAlignment="1" applyProtection="1">
      <alignment vertical="center"/>
    </xf>
    <xf numFmtId="0" fontId="28" fillId="0" borderId="28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horizontal="right" vertical="center"/>
    </xf>
    <xf numFmtId="164" fontId="23" fillId="0" borderId="0" xfId="0" applyNumberFormat="1" applyFont="1" applyBorder="1" applyAlignment="1" applyProtection="1">
      <alignment horizontal="right" vertical="center"/>
    </xf>
    <xf numFmtId="1" fontId="2" fillId="0" borderId="0" xfId="1" applyNumberFormat="1" applyFont="1" applyBorder="1" applyAlignment="1" applyProtection="1">
      <alignment vertical="center"/>
    </xf>
    <xf numFmtId="0" fontId="12" fillId="0" borderId="30" xfId="0" applyFont="1" applyBorder="1" applyAlignment="1" applyProtection="1">
      <alignment vertical="center"/>
    </xf>
    <xf numFmtId="0" fontId="12" fillId="0" borderId="31" xfId="0" applyFont="1" applyBorder="1" applyAlignment="1" applyProtection="1">
      <alignment vertical="center"/>
    </xf>
    <xf numFmtId="1" fontId="2" fillId="0" borderId="31" xfId="1" applyNumberFormat="1" applyFont="1" applyBorder="1" applyAlignment="1" applyProtection="1">
      <alignment vertical="center"/>
    </xf>
    <xf numFmtId="0" fontId="12" fillId="0" borderId="31" xfId="0" applyFont="1" applyBorder="1" applyProtection="1"/>
    <xf numFmtId="0" fontId="33" fillId="0" borderId="31" xfId="1" applyNumberFormat="1" applyFont="1" applyBorder="1" applyAlignment="1" applyProtection="1">
      <alignment vertical="center"/>
    </xf>
    <xf numFmtId="0" fontId="12" fillId="0" borderId="32" xfId="0" applyFont="1" applyBorder="1" applyProtection="1"/>
    <xf numFmtId="0" fontId="33" fillId="0" borderId="0" xfId="1" applyNumberFormat="1" applyFont="1" applyBorder="1" applyAlignment="1" applyProtection="1">
      <alignment vertical="center"/>
    </xf>
    <xf numFmtId="0" fontId="2" fillId="0" borderId="0" xfId="0" applyFont="1" applyBorder="1" applyAlignment="1" applyProtection="1"/>
    <xf numFmtId="0" fontId="2" fillId="0" borderId="25" xfId="0" applyFont="1" applyBorder="1" applyAlignment="1" applyProtection="1">
      <alignment vertical="center"/>
    </xf>
    <xf numFmtId="0" fontId="12" fillId="0" borderId="26" xfId="0" applyFont="1" applyBorder="1" applyAlignment="1" applyProtection="1">
      <alignment vertical="center"/>
    </xf>
    <xf numFmtId="0" fontId="12" fillId="0" borderId="26" xfId="0" applyFont="1" applyBorder="1" applyAlignment="1" applyProtection="1">
      <alignment horizontal="left" vertical="center"/>
    </xf>
    <xf numFmtId="0" fontId="12" fillId="0" borderId="26" xfId="0" applyFont="1" applyBorder="1" applyAlignment="1" applyProtection="1">
      <alignment horizontal="center" vertical="center"/>
    </xf>
    <xf numFmtId="0" fontId="2" fillId="0" borderId="30" xfId="0" applyFont="1" applyBorder="1" applyProtection="1"/>
    <xf numFmtId="0" fontId="12" fillId="0" borderId="31" xfId="0" applyFont="1" applyBorder="1" applyAlignment="1" applyProtection="1">
      <alignment horizontal="left"/>
    </xf>
    <xf numFmtId="0" fontId="12" fillId="0" borderId="31" xfId="0" applyFont="1" applyBorder="1" applyAlignment="1" applyProtection="1">
      <alignment horizontal="center"/>
    </xf>
    <xf numFmtId="0" fontId="2" fillId="0" borderId="0" xfId="0" applyFont="1" applyBorder="1" applyProtection="1"/>
    <xf numFmtId="0" fontId="12" fillId="0" borderId="0" xfId="0" applyFont="1" applyBorder="1" applyAlignment="1" applyProtection="1">
      <alignment horizontal="left"/>
    </xf>
    <xf numFmtId="0" fontId="2" fillId="0" borderId="25" xfId="0" applyFont="1" applyBorder="1" applyProtection="1"/>
    <xf numFmtId="0" fontId="12" fillId="0" borderId="28" xfId="0" applyFont="1" applyBorder="1" applyProtection="1"/>
    <xf numFmtId="0" fontId="3" fillId="0" borderId="0" xfId="0" applyFont="1" applyAlignment="1" applyProtection="1">
      <alignment wrapText="1"/>
    </xf>
    <xf numFmtId="0" fontId="12" fillId="0" borderId="28" xfId="0" applyFont="1" applyBorder="1" applyAlignment="1" applyProtection="1">
      <alignment horizontal="left" vertical="center"/>
    </xf>
    <xf numFmtId="0" fontId="4" fillId="0" borderId="0" xfId="0" applyFont="1" applyProtection="1"/>
    <xf numFmtId="0" fontId="32" fillId="0" borderId="29" xfId="0" applyFont="1" applyBorder="1" applyProtection="1"/>
    <xf numFmtId="0" fontId="2" fillId="0" borderId="28" xfId="0" applyFont="1" applyBorder="1" applyAlignment="1" applyProtection="1">
      <alignment horizontal="left" vertical="center"/>
    </xf>
    <xf numFmtId="164" fontId="12" fillId="0" borderId="0" xfId="0" applyNumberFormat="1" applyFont="1" applyProtection="1"/>
    <xf numFmtId="164" fontId="0" fillId="0" borderId="0" xfId="0" applyNumberFormat="1" applyProtection="1"/>
    <xf numFmtId="0" fontId="2" fillId="0" borderId="28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Protection="1"/>
    <xf numFmtId="0" fontId="2" fillId="0" borderId="28" xfId="0" applyFont="1" applyFill="1" applyBorder="1" applyAlignment="1" applyProtection="1">
      <alignment horizontal="left" vertical="center"/>
    </xf>
    <xf numFmtId="167" fontId="14" fillId="0" borderId="0" xfId="0" applyNumberFormat="1" applyFont="1" applyFill="1" applyBorder="1" applyAlignment="1" applyProtection="1">
      <alignment vertical="center"/>
    </xf>
    <xf numFmtId="1" fontId="14" fillId="0" borderId="0" xfId="0" applyNumberFormat="1" applyFont="1" applyBorder="1" applyAlignment="1" applyProtection="1">
      <alignment vertical="center"/>
    </xf>
    <xf numFmtId="164" fontId="14" fillId="0" borderId="0" xfId="0" applyNumberFormat="1" applyFont="1" applyFill="1" applyBorder="1" applyAlignment="1" applyProtection="1">
      <alignment vertical="center"/>
    </xf>
    <xf numFmtId="0" fontId="12" fillId="0" borderId="25" xfId="0" applyFont="1" applyBorder="1" applyAlignment="1" applyProtection="1">
      <alignment vertical="center"/>
    </xf>
    <xf numFmtId="0" fontId="40" fillId="0" borderId="28" xfId="0" applyFont="1" applyBorder="1" applyAlignment="1" applyProtection="1">
      <alignment horizontal="left" vertical="center"/>
    </xf>
    <xf numFmtId="0" fontId="44" fillId="0" borderId="0" xfId="0" applyFont="1" applyBorder="1" applyAlignment="1" applyProtection="1">
      <alignment vertical="center"/>
    </xf>
    <xf numFmtId="0" fontId="12" fillId="0" borderId="31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164" fontId="2" fillId="0" borderId="0" xfId="0" applyNumberFormat="1" applyFont="1" applyBorder="1" applyAlignment="1" applyProtection="1">
      <alignment horizontal="right"/>
    </xf>
    <xf numFmtId="1" fontId="2" fillId="0" borderId="26" xfId="0" applyNumberFormat="1" applyFont="1" applyBorder="1" applyProtection="1"/>
    <xf numFmtId="0" fontId="40" fillId="0" borderId="28" xfId="0" applyFont="1" applyBorder="1" applyAlignment="1" applyProtection="1">
      <alignment vertical="center"/>
    </xf>
    <xf numFmtId="0" fontId="6" fillId="0" borderId="0" xfId="0" applyFont="1" applyFill="1" applyProtection="1"/>
    <xf numFmtId="0" fontId="12" fillId="0" borderId="28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33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right" vertical="center"/>
    </xf>
    <xf numFmtId="0" fontId="12" fillId="0" borderId="30" xfId="0" applyFont="1" applyBorder="1" applyProtection="1"/>
    <xf numFmtId="0" fontId="2" fillId="0" borderId="0" xfId="0" applyFont="1" applyProtection="1"/>
    <xf numFmtId="0" fontId="41" fillId="0" borderId="4" xfId="0" applyFont="1" applyBorder="1" applyAlignment="1" applyProtection="1">
      <alignment horizontal="center" vertical="center"/>
    </xf>
    <xf numFmtId="0" fontId="18" fillId="0" borderId="0" xfId="0" applyFont="1" applyProtection="1"/>
    <xf numFmtId="0" fontId="2" fillId="0" borderId="0" xfId="0" applyFont="1" applyBorder="1" applyAlignment="1" applyProtection="1">
      <alignment horizontal="left"/>
    </xf>
    <xf numFmtId="0" fontId="8" fillId="0" borderId="0" xfId="0" applyFont="1" applyProtection="1"/>
    <xf numFmtId="0" fontId="16" fillId="0" borderId="0" xfId="0" applyFont="1" applyProtection="1"/>
    <xf numFmtId="165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26" xfId="0" applyFont="1" applyBorder="1" applyProtection="1"/>
    <xf numFmtId="0" fontId="32" fillId="0" borderId="4" xfId="0" applyFont="1" applyBorder="1" applyAlignment="1" applyProtection="1">
      <alignment horizontal="center" vertical="center" wrapText="1"/>
    </xf>
    <xf numFmtId="164" fontId="12" fillId="0" borderId="29" xfId="0" applyNumberFormat="1" applyFont="1" applyFill="1" applyBorder="1" applyAlignment="1" applyProtection="1">
      <alignment wrapText="1"/>
    </xf>
    <xf numFmtId="0" fontId="17" fillId="0" borderId="0" xfId="0" applyFont="1" applyBorder="1" applyAlignment="1" applyProtection="1">
      <alignment horizontal="right"/>
    </xf>
    <xf numFmtId="165" fontId="12" fillId="0" borderId="31" xfId="0" applyNumberFormat="1" applyFont="1" applyBorder="1" applyAlignment="1" applyProtection="1">
      <alignment horizontal="center"/>
    </xf>
    <xf numFmtId="164" fontId="15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36" xfId="0" applyFont="1" applyBorder="1" applyAlignment="1" applyProtection="1">
      <alignment horizontal="left" indent="4"/>
    </xf>
    <xf numFmtId="0" fontId="2" fillId="0" borderId="37" xfId="0" applyFont="1" applyBorder="1" applyProtection="1"/>
    <xf numFmtId="0" fontId="12" fillId="0" borderId="37" xfId="0" applyFont="1" applyBorder="1" applyProtection="1"/>
    <xf numFmtId="0" fontId="12" fillId="0" borderId="37" xfId="0" applyFont="1" applyBorder="1" applyAlignment="1" applyProtection="1">
      <alignment horizontal="left"/>
    </xf>
    <xf numFmtId="0" fontId="12" fillId="0" borderId="37" xfId="0" applyFont="1" applyBorder="1" applyAlignment="1" applyProtection="1">
      <alignment horizontal="center"/>
    </xf>
    <xf numFmtId="0" fontId="12" fillId="0" borderId="38" xfId="0" applyFont="1" applyBorder="1" applyAlignment="1" applyProtection="1">
      <alignment horizontal="center"/>
    </xf>
    <xf numFmtId="0" fontId="12" fillId="0" borderId="39" xfId="0" applyFont="1" applyBorder="1" applyAlignment="1" applyProtection="1">
      <alignment horizontal="left" indent="1"/>
    </xf>
    <xf numFmtId="0" fontId="12" fillId="0" borderId="2" xfId="0" applyFont="1" applyBorder="1" applyProtection="1"/>
    <xf numFmtId="0" fontId="12" fillId="0" borderId="0" xfId="0" applyFont="1" applyFill="1" applyBorder="1" applyAlignment="1" applyProtection="1">
      <alignment horizontal="center" vertical="center"/>
    </xf>
    <xf numFmtId="165" fontId="12" fillId="0" borderId="0" xfId="0" applyNumberFormat="1" applyFont="1" applyBorder="1" applyAlignment="1" applyProtection="1">
      <alignment horizontal="center"/>
    </xf>
    <xf numFmtId="0" fontId="12" fillId="0" borderId="39" xfId="0" applyFont="1" applyFill="1" applyBorder="1" applyAlignment="1" applyProtection="1">
      <alignment horizontal="left" indent="1"/>
    </xf>
    <xf numFmtId="0" fontId="12" fillId="0" borderId="39" xfId="0" applyFont="1" applyBorder="1" applyProtection="1"/>
    <xf numFmtId="43" fontId="2" fillId="0" borderId="0" xfId="0" applyNumberFormat="1" applyFont="1" applyBorder="1" applyProtection="1"/>
    <xf numFmtId="0" fontId="12" fillId="0" borderId="40" xfId="0" applyFont="1" applyBorder="1" applyProtection="1"/>
    <xf numFmtId="0" fontId="12" fillId="0" borderId="41" xfId="0" applyFont="1" applyBorder="1" applyProtection="1"/>
    <xf numFmtId="0" fontId="12" fillId="0" borderId="42" xfId="0" applyFont="1" applyBorder="1" applyProtection="1"/>
    <xf numFmtId="0" fontId="33" fillId="0" borderId="10" xfId="0" applyFont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vertical="center"/>
    </xf>
    <xf numFmtId="0" fontId="12" fillId="0" borderId="28" xfId="0" applyFont="1" applyFill="1" applyBorder="1" applyAlignment="1" applyProtection="1">
      <alignment horizontal="left" vertical="center"/>
    </xf>
    <xf numFmtId="0" fontId="12" fillId="0" borderId="0" xfId="0" applyFont="1" applyFill="1" applyProtection="1"/>
    <xf numFmtId="1" fontId="14" fillId="0" borderId="4" xfId="0" applyNumberFormat="1" applyFont="1" applyFill="1" applyBorder="1" applyAlignment="1" applyProtection="1">
      <alignment vertical="center"/>
    </xf>
    <xf numFmtId="0" fontId="12" fillId="0" borderId="28" xfId="0" applyFont="1" applyFill="1" applyBorder="1" applyAlignment="1" applyProtection="1">
      <alignment vertical="center"/>
    </xf>
    <xf numFmtId="1" fontId="14" fillId="0" borderId="0" xfId="0" applyNumberFormat="1" applyFont="1" applyFill="1" applyBorder="1" applyAlignment="1" applyProtection="1">
      <alignment vertical="center"/>
    </xf>
    <xf numFmtId="1" fontId="12" fillId="0" borderId="0" xfId="0" applyNumberFormat="1" applyFont="1" applyFill="1" applyBorder="1" applyAlignment="1" applyProtection="1">
      <alignment vertical="center"/>
    </xf>
    <xf numFmtId="3" fontId="33" fillId="0" borderId="1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" fontId="33" fillId="0" borderId="10" xfId="1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</xf>
    <xf numFmtId="3" fontId="24" fillId="0" borderId="0" xfId="0" applyNumberFormat="1" applyFont="1" applyFill="1" applyBorder="1" applyAlignment="1" applyProtection="1">
      <alignment horizontal="right" vertic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164" fontId="24" fillId="0" borderId="0" xfId="0" applyNumberFormat="1" applyFont="1" applyFill="1" applyBorder="1" applyAlignment="1" applyProtection="1">
      <alignment horizontal="right" vertical="center"/>
    </xf>
    <xf numFmtId="1" fontId="2" fillId="0" borderId="0" xfId="1" applyNumberFormat="1" applyFont="1" applyFill="1" applyBorder="1" applyAlignment="1" applyProtection="1">
      <alignment vertical="center"/>
    </xf>
    <xf numFmtId="0" fontId="33" fillId="0" borderId="10" xfId="1" applyNumberFormat="1" applyFont="1" applyFill="1" applyBorder="1" applyAlignment="1" applyProtection="1">
      <alignment vertical="center"/>
      <protection locked="0"/>
    </xf>
    <xf numFmtId="0" fontId="33" fillId="0" borderId="10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 wrapText="1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/>
    </xf>
    <xf numFmtId="0" fontId="12" fillId="0" borderId="28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center"/>
    </xf>
    <xf numFmtId="166" fontId="33" fillId="0" borderId="10" xfId="1" applyNumberFormat="1" applyFont="1" applyBorder="1" applyAlignment="1" applyProtection="1">
      <alignment vertical="center"/>
      <protection locked="0"/>
    </xf>
    <xf numFmtId="166" fontId="28" fillId="0" borderId="4" xfId="1" applyNumberFormat="1" applyFont="1" applyBorder="1" applyAlignment="1" applyProtection="1">
      <alignment vertical="center"/>
    </xf>
    <xf numFmtId="3" fontId="28" fillId="0" borderId="4" xfId="0" applyNumberFormat="1" applyFont="1" applyBorder="1" applyAlignment="1" applyProtection="1">
      <alignment vertical="center"/>
    </xf>
    <xf numFmtId="0" fontId="40" fillId="0" borderId="0" xfId="0" applyFont="1" applyBorder="1" applyAlignment="1" applyProtection="1">
      <alignment vertical="center" wrapText="1"/>
    </xf>
    <xf numFmtId="0" fontId="47" fillId="0" borderId="0" xfId="0" applyFont="1" applyBorder="1" applyAlignment="1" applyProtection="1">
      <alignment horizontal="right" vertical="center"/>
    </xf>
    <xf numFmtId="164" fontId="15" fillId="0" borderId="4" xfId="0" applyNumberFormat="1" applyFont="1" applyFill="1" applyBorder="1" applyAlignment="1" applyProtection="1">
      <alignment horizontal="center" vertical="center"/>
    </xf>
    <xf numFmtId="164" fontId="15" fillId="0" borderId="4" xfId="0" applyNumberFormat="1" applyFont="1" applyBorder="1" applyAlignment="1" applyProtection="1">
      <alignment horizontal="center" vertical="center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0" fillId="0" borderId="0" xfId="0" applyFill="1" applyBorder="1" applyProtection="1"/>
    <xf numFmtId="0" fontId="20" fillId="0" borderId="0" xfId="0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left"/>
    </xf>
    <xf numFmtId="43" fontId="2" fillId="0" borderId="0" xfId="1" applyFont="1" applyFill="1" applyBorder="1" applyAlignment="1" applyProtection="1">
      <alignment vertical="center" wrapText="1"/>
    </xf>
    <xf numFmtId="166" fontId="12" fillId="0" borderId="26" xfId="1" applyNumberFormat="1" applyFont="1" applyBorder="1" applyAlignment="1" applyProtection="1">
      <alignment horizontal="right" vertical="center"/>
    </xf>
    <xf numFmtId="166" fontId="24" fillId="0" borderId="26" xfId="1" applyNumberFormat="1" applyFont="1" applyBorder="1" applyAlignment="1" applyProtection="1">
      <alignment horizontal="right" vertical="center"/>
    </xf>
    <xf numFmtId="43" fontId="2" fillId="0" borderId="0" xfId="1" applyFont="1" applyBorder="1" applyAlignment="1" applyProtection="1">
      <alignment vertical="center" wrapText="1"/>
    </xf>
    <xf numFmtId="166" fontId="12" fillId="0" borderId="0" xfId="1" applyNumberFormat="1" applyFont="1" applyBorder="1" applyAlignment="1" applyProtection="1">
      <alignment horizontal="right" vertical="center"/>
    </xf>
    <xf numFmtId="166" fontId="24" fillId="0" borderId="0" xfId="1" applyNumberFormat="1" applyFont="1" applyBorder="1" applyAlignment="1" applyProtection="1">
      <alignment vertical="center"/>
    </xf>
    <xf numFmtId="166" fontId="24" fillId="0" borderId="0" xfId="1" applyNumberFormat="1" applyFont="1" applyBorder="1" applyAlignment="1" applyProtection="1">
      <alignment horizontal="right" vertical="center"/>
    </xf>
    <xf numFmtId="166" fontId="23" fillId="0" borderId="0" xfId="1" applyNumberFormat="1" applyFont="1" applyBorder="1" applyAlignment="1" applyProtection="1">
      <alignment horizontal="right" vertical="center"/>
    </xf>
    <xf numFmtId="166" fontId="47" fillId="0" borderId="0" xfId="1" applyNumberFormat="1" applyFont="1" applyBorder="1" applyAlignment="1" applyProtection="1">
      <alignment horizontal="right" vertical="center"/>
    </xf>
    <xf numFmtId="166" fontId="23" fillId="0" borderId="0" xfId="1" applyNumberFormat="1" applyFont="1" applyBorder="1" applyAlignment="1" applyProtection="1">
      <alignment vertical="center"/>
    </xf>
    <xf numFmtId="166" fontId="25" fillId="0" borderId="0" xfId="1" applyNumberFormat="1" applyFont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horizontal="right" vertical="center"/>
    </xf>
    <xf numFmtId="3" fontId="23" fillId="0" borderId="0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wrapText="1"/>
    </xf>
    <xf numFmtId="0" fontId="26" fillId="0" borderId="30" xfId="0" applyFont="1" applyBorder="1" applyAlignment="1" applyProtection="1">
      <alignment vertical="top"/>
    </xf>
    <xf numFmtId="3" fontId="2" fillId="0" borderId="31" xfId="0" applyNumberFormat="1" applyFont="1" applyBorder="1" applyAlignment="1" applyProtection="1">
      <alignment horizontal="right" vertical="center"/>
    </xf>
    <xf numFmtId="3" fontId="2" fillId="0" borderId="0" xfId="0" applyNumberFormat="1" applyFont="1" applyBorder="1" applyAlignment="1" applyProtection="1">
      <alignment horizontal="right" vertical="center"/>
    </xf>
    <xf numFmtId="0" fontId="16" fillId="0" borderId="26" xfId="0" applyFont="1" applyBorder="1" applyProtection="1"/>
    <xf numFmtId="0" fontId="16" fillId="0" borderId="27" xfId="0" applyFont="1" applyBorder="1" applyProtection="1"/>
    <xf numFmtId="0" fontId="12" fillId="0" borderId="29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46" fillId="0" borderId="0" xfId="0" applyFont="1" applyProtection="1"/>
    <xf numFmtId="0" fontId="2" fillId="0" borderId="0" xfId="0" applyFont="1" applyAlignment="1" applyProtection="1">
      <alignment horizontal="center"/>
    </xf>
    <xf numFmtId="0" fontId="45" fillId="0" borderId="0" xfId="0" applyFont="1" applyFill="1" applyBorder="1" applyAlignment="1" applyProtection="1">
      <alignment vertical="center" wrapText="1"/>
    </xf>
    <xf numFmtId="0" fontId="33" fillId="0" borderId="11" xfId="0" quotePrefix="1" applyFont="1" applyFill="1" applyBorder="1" applyAlignment="1" applyProtection="1">
      <alignment vertical="center" wrapText="1"/>
      <protection locked="0"/>
    </xf>
    <xf numFmtId="168" fontId="12" fillId="0" borderId="5" xfId="1" applyNumberFormat="1" applyFont="1" applyFill="1" applyBorder="1" applyAlignment="1" applyProtection="1">
      <alignment vertical="center"/>
    </xf>
    <xf numFmtId="1" fontId="0" fillId="0" borderId="0" xfId="0" applyNumberFormat="1" applyProtection="1"/>
    <xf numFmtId="0" fontId="12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/>
    </xf>
    <xf numFmtId="0" fontId="12" fillId="0" borderId="28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center" wrapText="1"/>
    </xf>
    <xf numFmtId="0" fontId="40" fillId="0" borderId="28" xfId="0" applyFont="1" applyBorder="1" applyAlignment="1" applyProtection="1">
      <alignment horizontal="left" vertical="center"/>
    </xf>
    <xf numFmtId="0" fontId="29" fillId="4" borderId="0" xfId="0" applyFont="1" applyFill="1" applyAlignment="1" applyProtection="1">
      <alignment horizontal="right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14" fontId="2" fillId="0" borderId="11" xfId="0" applyNumberFormat="1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wrapText="1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/>
    </xf>
    <xf numFmtId="0" fontId="31" fillId="0" borderId="11" xfId="0" applyFont="1" applyBorder="1" applyAlignment="1" applyProtection="1">
      <alignment horizontal="left" vertical="center"/>
      <protection locked="0"/>
    </xf>
    <xf numFmtId="0" fontId="31" fillId="0" borderId="12" xfId="0" applyFont="1" applyBorder="1" applyAlignment="1" applyProtection="1">
      <alignment horizontal="left" vertical="center"/>
      <protection locked="0"/>
    </xf>
    <xf numFmtId="0" fontId="31" fillId="0" borderId="13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 wrapText="1"/>
    </xf>
    <xf numFmtId="0" fontId="31" fillId="0" borderId="11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13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0" fontId="31" fillId="0" borderId="11" xfId="0" applyFont="1" applyBorder="1" applyAlignment="1" applyProtection="1">
      <alignment horizontal="left" vertical="center" wrapText="1"/>
      <protection locked="0"/>
    </xf>
    <xf numFmtId="0" fontId="31" fillId="0" borderId="12" xfId="0" applyFont="1" applyBorder="1" applyAlignment="1" applyProtection="1">
      <alignment horizontal="left" vertical="center" wrapText="1"/>
      <protection locked="0"/>
    </xf>
    <xf numFmtId="0" fontId="31" fillId="0" borderId="13" xfId="0" applyFont="1" applyBorder="1" applyAlignment="1" applyProtection="1">
      <alignment horizontal="left" vertical="center" wrapText="1"/>
      <protection locked="0"/>
    </xf>
    <xf numFmtId="0" fontId="45" fillId="0" borderId="0" xfId="0" applyFont="1" applyBorder="1" applyAlignment="1" applyProtection="1">
      <alignment horizontal="left" vertical="center" wrapText="1"/>
    </xf>
    <xf numFmtId="0" fontId="45" fillId="0" borderId="0" xfId="0" applyFont="1" applyFill="1" applyBorder="1" applyAlignment="1" applyProtection="1">
      <alignment horizontal="left" vertical="center" wrapText="1"/>
    </xf>
    <xf numFmtId="0" fontId="12" fillId="0" borderId="28" xfId="0" applyFont="1" applyBorder="1" applyAlignment="1" applyProtection="1">
      <alignment horizontal="left" vertical="center" wrapText="1"/>
    </xf>
    <xf numFmtId="164" fontId="34" fillId="0" borderId="0" xfId="0" applyNumberFormat="1" applyFont="1" applyFill="1" applyBorder="1" applyAlignment="1" applyProtection="1">
      <alignment horizontal="right" vertical="center"/>
    </xf>
    <xf numFmtId="0" fontId="45" fillId="0" borderId="0" xfId="0" applyFont="1" applyAlignment="1" applyProtection="1">
      <alignment horizontal="left" vertical="center" wrapText="1"/>
    </xf>
    <xf numFmtId="0" fontId="45" fillId="0" borderId="0" xfId="0" applyFont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wrapText="1"/>
    </xf>
    <xf numFmtId="3" fontId="36" fillId="0" borderId="0" xfId="0" applyNumberFormat="1" applyFont="1" applyFill="1" applyBorder="1" applyAlignment="1" applyProtection="1">
      <alignment horizontal="right" vertical="center" wrapText="1"/>
    </xf>
    <xf numFmtId="3" fontId="36" fillId="0" borderId="21" xfId="0" applyNumberFormat="1" applyFont="1" applyFill="1" applyBorder="1" applyAlignment="1" applyProtection="1">
      <alignment horizontal="right" vertical="center" wrapText="1"/>
    </xf>
    <xf numFmtId="0" fontId="40" fillId="0" borderId="28" xfId="0" applyFont="1" applyBorder="1" applyAlignment="1" applyProtection="1">
      <alignment horizontal="left" vertical="center" wrapText="1"/>
    </xf>
    <xf numFmtId="0" fontId="40" fillId="0" borderId="0" xfId="0" applyFont="1" applyBorder="1" applyAlignment="1" applyProtection="1">
      <alignment horizontal="left" vertical="center" wrapText="1"/>
    </xf>
    <xf numFmtId="0" fontId="42" fillId="3" borderId="8" xfId="0" applyFont="1" applyFill="1" applyBorder="1" applyAlignment="1" applyProtection="1">
      <alignment horizontal="left" vertical="center" wrapText="1"/>
    </xf>
    <xf numFmtId="0" fontId="38" fillId="3" borderId="33" xfId="0" applyFont="1" applyFill="1" applyBorder="1" applyAlignment="1" applyProtection="1">
      <alignment horizontal="left" vertical="center" wrapText="1"/>
    </xf>
    <xf numFmtId="0" fontId="38" fillId="3" borderId="34" xfId="0" applyFont="1" applyFill="1" applyBorder="1" applyAlignment="1" applyProtection="1">
      <alignment horizontal="left" vertical="center" wrapText="1"/>
    </xf>
    <xf numFmtId="0" fontId="40" fillId="0" borderId="0" xfId="0" applyFont="1" applyBorder="1" applyAlignment="1" applyProtection="1">
      <alignment horizontal="left" vertical="center"/>
    </xf>
    <xf numFmtId="0" fontId="40" fillId="0" borderId="28" xfId="0" applyFont="1" applyBorder="1" applyAlignment="1" applyProtection="1">
      <alignment horizontal="left" vertical="center"/>
    </xf>
    <xf numFmtId="0" fontId="31" fillId="0" borderId="11" xfId="0" quotePrefix="1" applyFont="1" applyFill="1" applyBorder="1" applyAlignment="1" applyProtection="1">
      <alignment horizontal="left" vertical="center" wrapText="1"/>
      <protection locked="0"/>
    </xf>
    <xf numFmtId="0" fontId="42" fillId="3" borderId="44" xfId="0" applyFont="1" applyFill="1" applyBorder="1" applyAlignment="1" applyProtection="1">
      <alignment horizontal="center" vertical="center" wrapText="1"/>
    </xf>
    <xf numFmtId="0" fontId="42" fillId="3" borderId="45" xfId="0" applyFont="1" applyFill="1" applyBorder="1" applyAlignment="1" applyProtection="1">
      <alignment horizontal="center" vertical="center" wrapText="1"/>
    </xf>
    <xf numFmtId="0" fontId="42" fillId="3" borderId="46" xfId="0" applyFont="1" applyFill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left" vertical="center" wrapText="1"/>
    </xf>
    <xf numFmtId="0" fontId="40" fillId="0" borderId="25" xfId="0" applyFont="1" applyBorder="1" applyAlignment="1" applyProtection="1">
      <alignment horizontal="left" vertical="center" wrapText="1"/>
    </xf>
    <xf numFmtId="0" fontId="12" fillId="0" borderId="26" xfId="0" applyFont="1" applyBorder="1" applyAlignment="1" applyProtection="1">
      <alignment horizontal="left" vertical="center" wrapText="1"/>
    </xf>
    <xf numFmtId="3" fontId="23" fillId="0" borderId="11" xfId="0" applyNumberFormat="1" applyFont="1" applyBorder="1" applyAlignment="1" applyProtection="1">
      <alignment horizontal="center" vertical="center"/>
      <protection locked="0"/>
    </xf>
    <xf numFmtId="3" fontId="23" fillId="0" borderId="12" xfId="0" applyNumberFormat="1" applyFont="1" applyBorder="1" applyAlignment="1" applyProtection="1">
      <alignment horizontal="center" vertical="center"/>
      <protection locked="0"/>
    </xf>
    <xf numFmtId="3" fontId="23" fillId="0" borderId="13" xfId="0" applyNumberFormat="1" applyFont="1" applyBorder="1" applyAlignment="1" applyProtection="1">
      <alignment horizontal="center" vertical="center"/>
      <protection locked="0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89648</xdr:rowOff>
    </xdr:from>
    <xdr:to>
      <xdr:col>7</xdr:col>
      <xdr:colOff>17209</xdr:colOff>
      <xdr:row>0</xdr:row>
      <xdr:rowOff>896472</xdr:rowOff>
    </xdr:to>
    <xdr:pic>
      <xdr:nvPicPr>
        <xdr:cNvPr id="4" name="Imag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810" r="2038" b="48912"/>
        <a:stretch/>
      </xdr:blipFill>
      <xdr:spPr>
        <a:xfrm>
          <a:off x="0" y="89648"/>
          <a:ext cx="10634382" cy="8068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2867526</xdr:rowOff>
    </xdr:from>
    <xdr:to>
      <xdr:col>0</xdr:col>
      <xdr:colOff>940</xdr:colOff>
      <xdr:row>1</xdr:row>
      <xdr:rowOff>465284</xdr:rowOff>
    </xdr:to>
    <xdr:cxnSp macro="">
      <xdr:nvCxnSpPr>
        <xdr:cNvPr id="5" name="Connecteur droit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0" y="2867526"/>
          <a:ext cx="940" cy="72195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40819</xdr:colOff>
      <xdr:row>0</xdr:row>
      <xdr:rowOff>81802</xdr:rowOff>
    </xdr:from>
    <xdr:to>
      <xdr:col>11</xdr:col>
      <xdr:colOff>58427</xdr:colOff>
      <xdr:row>0</xdr:row>
      <xdr:rowOff>974911</xdr:rowOff>
    </xdr:to>
    <xdr:pic>
      <xdr:nvPicPr>
        <xdr:cNvPr id="23" name="Image 22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810" r="329" b="49421"/>
        <a:stretch/>
      </xdr:blipFill>
      <xdr:spPr>
        <a:xfrm>
          <a:off x="40819" y="81802"/>
          <a:ext cx="11301932" cy="893109"/>
        </a:xfrm>
        <a:prstGeom prst="rect">
          <a:avLst/>
        </a:prstGeom>
      </xdr:spPr>
    </xdr:pic>
    <xdr:clientData/>
  </xdr:twoCellAnchor>
  <xdr:twoCellAnchor>
    <xdr:from>
      <xdr:col>3</xdr:col>
      <xdr:colOff>609600</xdr:colOff>
      <xdr:row>39</xdr:row>
      <xdr:rowOff>0</xdr:rowOff>
    </xdr:from>
    <xdr:to>
      <xdr:col>3</xdr:col>
      <xdr:colOff>609600</xdr:colOff>
      <xdr:row>40</xdr:row>
      <xdr:rowOff>392206</xdr:rowOff>
    </xdr:to>
    <xdr:sp macro="" textlink="">
      <xdr:nvSpPr>
        <xdr:cNvPr id="1052" name="Line 5">
          <a:extLst>
            <a:ext uri="{FF2B5EF4-FFF2-40B4-BE49-F238E27FC236}">
              <a16:creationId xmlns="" xmlns:a16="http://schemas.microsoft.com/office/drawing/2014/main" id="{00000000-0008-0000-0100-00001C040000}"/>
            </a:ext>
          </a:extLst>
        </xdr:cNvPr>
        <xdr:cNvSpPr>
          <a:spLocks noChangeShapeType="1"/>
        </xdr:cNvSpPr>
      </xdr:nvSpPr>
      <xdr:spPr bwMode="auto">
        <a:xfrm flipH="1">
          <a:off x="2357718" y="13189324"/>
          <a:ext cx="0" cy="470647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616324</xdr:colOff>
      <xdr:row>32</xdr:row>
      <xdr:rowOff>0</xdr:rowOff>
    </xdr:from>
    <xdr:to>
      <xdr:col>3</xdr:col>
      <xdr:colOff>616324</xdr:colOff>
      <xdr:row>34</xdr:row>
      <xdr:rowOff>22411</xdr:rowOff>
    </xdr:to>
    <xdr:sp macro="" textlink="">
      <xdr:nvSpPr>
        <xdr:cNvPr id="1057" name="Line 12">
          <a:extLst>
            <a:ext uri="{FF2B5EF4-FFF2-40B4-BE49-F238E27FC236}">
              <a16:creationId xmlns="" xmlns:a16="http://schemas.microsoft.com/office/drawing/2014/main" id="{00000000-0008-0000-0100-000021040000}"/>
            </a:ext>
          </a:extLst>
        </xdr:cNvPr>
        <xdr:cNvSpPr>
          <a:spLocks noChangeShapeType="1"/>
        </xdr:cNvSpPr>
      </xdr:nvSpPr>
      <xdr:spPr bwMode="auto">
        <a:xfrm>
          <a:off x="2364442" y="11474824"/>
          <a:ext cx="0" cy="593911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504823</xdr:colOff>
      <xdr:row>89</xdr:row>
      <xdr:rowOff>2803</xdr:rowOff>
    </xdr:from>
    <xdr:to>
      <xdr:col>3</xdr:col>
      <xdr:colOff>504823</xdr:colOff>
      <xdr:row>91</xdr:row>
      <xdr:rowOff>11206</xdr:rowOff>
    </xdr:to>
    <xdr:sp macro="" textlink="">
      <xdr:nvSpPr>
        <xdr:cNvPr id="1060" name="Line 15">
          <a:extLst>
            <a:ext uri="{FF2B5EF4-FFF2-40B4-BE49-F238E27FC236}">
              <a16:creationId xmlns="" xmlns:a16="http://schemas.microsoft.com/office/drawing/2014/main" id="{00000000-0008-0000-0100-000024040000}"/>
            </a:ext>
          </a:extLst>
        </xdr:cNvPr>
        <xdr:cNvSpPr>
          <a:spLocks noChangeShapeType="1"/>
        </xdr:cNvSpPr>
      </xdr:nvSpPr>
      <xdr:spPr bwMode="auto">
        <a:xfrm flipH="1">
          <a:off x="2252941" y="26190950"/>
          <a:ext cx="0" cy="423021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519954</xdr:colOff>
      <xdr:row>79</xdr:row>
      <xdr:rowOff>11207</xdr:rowOff>
    </xdr:from>
    <xdr:to>
      <xdr:col>3</xdr:col>
      <xdr:colOff>519954</xdr:colOff>
      <xdr:row>81</xdr:row>
      <xdr:rowOff>2</xdr:rowOff>
    </xdr:to>
    <xdr:sp macro="" textlink="">
      <xdr:nvSpPr>
        <xdr:cNvPr id="1062" name="Line 17">
          <a:extLst>
            <a:ext uri="{FF2B5EF4-FFF2-40B4-BE49-F238E27FC236}">
              <a16:creationId xmlns="" xmlns:a16="http://schemas.microsoft.com/office/drawing/2014/main" id="{00000000-0008-0000-0100-000026040000}"/>
            </a:ext>
          </a:extLst>
        </xdr:cNvPr>
        <xdr:cNvSpPr>
          <a:spLocks noChangeShapeType="1"/>
        </xdr:cNvSpPr>
      </xdr:nvSpPr>
      <xdr:spPr bwMode="auto">
        <a:xfrm>
          <a:off x="2268072" y="23778883"/>
          <a:ext cx="0" cy="481854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714375</xdr:colOff>
      <xdr:row>166</xdr:row>
      <xdr:rowOff>104775</xdr:rowOff>
    </xdr:from>
    <xdr:to>
      <xdr:col>22</xdr:col>
      <xdr:colOff>152400</xdr:colOff>
      <xdr:row>166</xdr:row>
      <xdr:rowOff>104775</xdr:rowOff>
    </xdr:to>
    <xdr:sp macro="" textlink="">
      <xdr:nvSpPr>
        <xdr:cNvPr id="1068" name="Line 24">
          <a:extLst>
            <a:ext uri="{FF2B5EF4-FFF2-40B4-BE49-F238E27FC236}">
              <a16:creationId xmlns="" xmlns:a16="http://schemas.microsoft.com/office/drawing/2014/main" id="{00000000-0008-0000-0100-00002C040000}"/>
            </a:ext>
          </a:extLst>
        </xdr:cNvPr>
        <xdr:cNvSpPr>
          <a:spLocks noChangeShapeType="1"/>
        </xdr:cNvSpPr>
      </xdr:nvSpPr>
      <xdr:spPr bwMode="auto">
        <a:xfrm>
          <a:off x="14878050" y="24126825"/>
          <a:ext cx="17240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714375</xdr:colOff>
      <xdr:row>166</xdr:row>
      <xdr:rowOff>104775</xdr:rowOff>
    </xdr:from>
    <xdr:to>
      <xdr:col>22</xdr:col>
      <xdr:colOff>152400</xdr:colOff>
      <xdr:row>166</xdr:row>
      <xdr:rowOff>104775</xdr:rowOff>
    </xdr:to>
    <xdr:sp macro="" textlink="">
      <xdr:nvSpPr>
        <xdr:cNvPr id="1069" name="Line 25">
          <a:extLst>
            <a:ext uri="{FF2B5EF4-FFF2-40B4-BE49-F238E27FC236}">
              <a16:creationId xmlns="" xmlns:a16="http://schemas.microsoft.com/office/drawing/2014/main" id="{00000000-0008-0000-0100-00002D040000}"/>
            </a:ext>
          </a:extLst>
        </xdr:cNvPr>
        <xdr:cNvSpPr>
          <a:spLocks noChangeShapeType="1"/>
        </xdr:cNvSpPr>
      </xdr:nvSpPr>
      <xdr:spPr bwMode="auto">
        <a:xfrm>
          <a:off x="14878050" y="24126825"/>
          <a:ext cx="17240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2867526</xdr:rowOff>
    </xdr:from>
    <xdr:to>
      <xdr:col>1</xdr:col>
      <xdr:colOff>940</xdr:colOff>
      <xdr:row>1</xdr:row>
      <xdr:rowOff>0</xdr:rowOff>
    </xdr:to>
    <xdr:cxnSp macro="">
      <xdr:nvCxnSpPr>
        <xdr:cNvPr id="34" name="Connecteur droit 33"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CxnSpPr/>
      </xdr:nvCxnSpPr>
      <xdr:spPr>
        <a:xfrm flipH="1">
          <a:off x="0" y="2867526"/>
          <a:ext cx="940" cy="46528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504265</xdr:colOff>
      <xdr:row>69</xdr:row>
      <xdr:rowOff>89647</xdr:rowOff>
    </xdr:from>
    <xdr:to>
      <xdr:col>3</xdr:col>
      <xdr:colOff>504265</xdr:colOff>
      <xdr:row>72</xdr:row>
      <xdr:rowOff>560</xdr:rowOff>
    </xdr:to>
    <xdr:sp macro="" textlink="">
      <xdr:nvSpPr>
        <xdr:cNvPr id="42" name="Line 17">
          <a:extLst>
            <a:ext uri="{FF2B5EF4-FFF2-40B4-BE49-F238E27FC236}">
              <a16:creationId xmlns="" xmlns:a16="http://schemas.microsoft.com/office/drawing/2014/main" id="{00000000-0008-0000-0100-00002A000000}"/>
            </a:ext>
          </a:extLst>
        </xdr:cNvPr>
        <xdr:cNvSpPr>
          <a:spLocks noChangeShapeType="1"/>
        </xdr:cNvSpPr>
      </xdr:nvSpPr>
      <xdr:spPr bwMode="auto">
        <a:xfrm flipH="1">
          <a:off x="2252383" y="20742088"/>
          <a:ext cx="0" cy="347943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2867526</xdr:rowOff>
    </xdr:from>
    <xdr:to>
      <xdr:col>1</xdr:col>
      <xdr:colOff>940</xdr:colOff>
      <xdr:row>3</xdr:row>
      <xdr:rowOff>0</xdr:rowOff>
    </xdr:to>
    <xdr:cxnSp macro="">
      <xdr:nvCxnSpPr>
        <xdr:cNvPr id="47" name="Connecteur droit 46">
          <a:extLst>
            <a:ext uri="{FF2B5EF4-FFF2-40B4-BE49-F238E27FC236}">
              <a16:creationId xmlns="" xmlns:a16="http://schemas.microsoft.com/office/drawing/2014/main" id="{00000000-0008-0000-0100-00002F000000}"/>
            </a:ext>
          </a:extLst>
        </xdr:cNvPr>
        <xdr:cNvCxnSpPr/>
      </xdr:nvCxnSpPr>
      <xdr:spPr>
        <a:xfrm flipH="1">
          <a:off x="0" y="1924551"/>
          <a:ext cx="94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0</xdr:colOff>
      <xdr:row>92</xdr:row>
      <xdr:rowOff>756302</xdr:rowOff>
    </xdr:from>
    <xdr:ext cx="7170964" cy="3767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ZoneTexte 2">
              <a:extLst>
                <a:ext uri="{FF2B5EF4-FFF2-40B4-BE49-F238E27FC236}">
                  <a16:creationId xmlns="" xmlns:a16="http://schemas.microsoft.com/office/drawing/2014/main" id="{00000000-0008-0000-0100-000003000000}"/>
                </a:ext>
              </a:extLst>
            </xdr:cNvPr>
            <xdr:cNvSpPr txBox="1"/>
          </xdr:nvSpPr>
          <xdr:spPr>
            <a:xfrm>
              <a:off x="149679" y="22636588"/>
              <a:ext cx="7170964" cy="3767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CH" sz="1100" b="0" i="1">
                        <a:latin typeface="Cambria Math" panose="02040503050406030204" pitchFamily="18" charset="0"/>
                      </a:rPr>
                      <m:t>𝐶𝑜</m:t>
                    </m:r>
                    <m:r>
                      <a:rPr lang="fr-CH" sz="1100" b="0" i="1">
                        <a:latin typeface="Cambria Math" panose="02040503050406030204" pitchFamily="18" charset="0"/>
                      </a:rPr>
                      <m:t>û</m:t>
                    </m:r>
                    <m:r>
                      <a:rPr lang="fr-CH" sz="1100" b="0" i="1">
                        <a:latin typeface="Cambria Math" panose="02040503050406030204" pitchFamily="18" charset="0"/>
                      </a:rPr>
                      <m:t>𝑡</m:t>
                    </m:r>
                    <m:r>
                      <a:rPr lang="fr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fr-CH" sz="1100" b="0" i="1">
                        <a:latin typeface="Cambria Math" panose="02040503050406030204" pitchFamily="18" charset="0"/>
                      </a:rPr>
                      <m:t>𝑒𝑠𝑡𝑖𝑚</m:t>
                    </m:r>
                    <m:r>
                      <a:rPr lang="fr-CH" sz="1100" b="0" i="1">
                        <a:latin typeface="Cambria Math" panose="02040503050406030204" pitchFamily="18" charset="0"/>
                      </a:rPr>
                      <m:t>é </m:t>
                    </m:r>
                    <m:sSup>
                      <m:sSupPr>
                        <m:ctrlPr>
                          <a:rPr lang="fr-CH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fr-CH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e>
                      <m:sup>
                        <m:r>
                          <a:rPr lang="fr-CH" sz="1100" b="0" i="1">
                            <a:latin typeface="Cambria Math" panose="02040503050406030204" pitchFamily="18" charset="0"/>
                          </a:rPr>
                          <m:t>′</m:t>
                        </m:r>
                      </m:sup>
                    </m:sSup>
                    <m:r>
                      <a:rPr lang="fr-CH" sz="1100" b="0" i="1">
                        <a:latin typeface="Cambria Math" panose="02040503050406030204" pitchFamily="18" charset="0"/>
                      </a:rPr>
                      <m:t>𝑢𝑛</m:t>
                    </m:r>
                    <m:r>
                      <a:rPr lang="fr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fr-CH" sz="1100" b="0" i="1">
                        <a:latin typeface="Cambria Math" panose="02040503050406030204" pitchFamily="18" charset="0"/>
                      </a:rPr>
                      <m:t>𝑜𝑢𝑣𝑟𝑎𝑔𝑒</m:t>
                    </m:r>
                    <m:r>
                      <a:rPr lang="fr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fr-CH" sz="1100" b="0" i="1">
                        <a:latin typeface="Cambria Math" panose="02040503050406030204" pitchFamily="18" charset="0"/>
                      </a:rPr>
                      <m:t>𝑟𝑒𝑐𝑜𝑛𝑠𝑡𝑟𝑢𝑖𝑡</m:t>
                    </m:r>
                    <m:r>
                      <a:rPr lang="fr-CH" sz="1100" b="0" i="1">
                        <a:latin typeface="Cambria Math" panose="02040503050406030204" pitchFamily="18" charset="0"/>
                      </a:rPr>
                      <m:t> à </m:t>
                    </m:r>
                    <m:sSup>
                      <m:sSupPr>
                        <m:ctrlPr>
                          <a:rPr lang="fr-CH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fr-CH" sz="1100" b="0" i="1">
                            <a:latin typeface="Cambria Math" panose="02040503050406030204" pitchFamily="18" charset="0"/>
                          </a:rPr>
                          <m:t>𝑙</m:t>
                        </m:r>
                      </m:e>
                      <m:sup>
                        <m:r>
                          <a:rPr lang="fr-CH" sz="1100" b="0" i="1">
                            <a:latin typeface="Cambria Math" panose="02040503050406030204" pitchFamily="18" charset="0"/>
                          </a:rPr>
                          <m:t>′</m:t>
                        </m:r>
                      </m:sup>
                    </m:sSup>
                    <m:r>
                      <a:rPr lang="fr-CH" sz="1100" b="0" i="1">
                        <a:latin typeface="Cambria Math" panose="02040503050406030204" pitchFamily="18" charset="0"/>
                      </a:rPr>
                      <m:t>𝑖𝑑𝑒𝑛𝑡𝑖𝑞𝑢𝑒</m:t>
                    </m:r>
                    <m:r>
                      <a:rPr lang="fr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 </m:t>
                    </m:r>
                    <m:d>
                      <m:dPr>
                        <m:begChr m:val="["/>
                        <m:endChr m:val="]"/>
                        <m:ctrlPr>
                          <a:rPr lang="fr-CH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fr-CH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1−</m:t>
                        </m:r>
                        <m:f>
                          <m:fPr>
                            <m:ctrlP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𝑑𝑢𝑟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é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𝑑𝑒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𝑣𝑖𝑒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𝑚𝑎𝑥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𝑑𝑢𝑟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é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𝑑𝑒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𝑣𝑖𝑒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𝑟𝑒𝑠𝑡𝑎𝑛𝑡𝑒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−10</m:t>
                            </m:r>
                          </m:num>
                          <m:den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𝑑𝑢𝑟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é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𝑑𝑒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𝑣𝑖𝑒</m:t>
                            </m:r>
                            <m:func>
                              <m:funcPr>
                                <m:ctrlPr>
                                  <a:rPr lang="fr-CH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uncPr>
                              <m:fName>
                                <m:r>
                                  <m:rPr>
                                    <m:sty m:val="p"/>
                                  </m:rPr>
                                  <a:rPr lang="fr-CH" sz="1100" b="0" i="0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max</m:t>
                                </m:r>
                              </m:fName>
                              <m:e>
                                <m:r>
                                  <a:rPr lang="fr-CH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−10</m:t>
                                </m:r>
                              </m:e>
                            </m:func>
                          </m:den>
                        </m:f>
                      </m:e>
                    </m:d>
                  </m:oMath>
                </m:oMathPara>
              </a14:m>
              <a:endParaRPr lang="fr-CH" sz="1100"/>
            </a:p>
          </xdr:txBody>
        </xdr:sp>
      </mc:Choice>
      <mc:Fallback xmlns="">
        <xdr:sp macro="" textlink="">
          <xdr:nvSpPr>
            <xdr:cNvPr id="3" name="ZoneTexte 2">
              <a:extLst>
                <a:ext uri="{FF2B5EF4-FFF2-40B4-BE49-F238E27FC236}">
                  <a16:creationId xmlns:a16="http://schemas.microsoft.com/office/drawing/2014/main" xmlns:a14="http://schemas.microsoft.com/office/drawing/2010/main" xmlns="" id="{00000000-0008-0000-0100-000003000000}"/>
                </a:ext>
              </a:extLst>
            </xdr:cNvPr>
            <xdr:cNvSpPr txBox="1"/>
          </xdr:nvSpPr>
          <xdr:spPr>
            <a:xfrm>
              <a:off x="149679" y="22636588"/>
              <a:ext cx="7170964" cy="3767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fr-CH" sz="1100" b="0" i="0">
                  <a:latin typeface="Cambria Math" panose="02040503050406030204" pitchFamily="18" charset="0"/>
                </a:rPr>
                <a:t>𝐶𝑜û𝑡 𝑒𝑠𝑡𝑖𝑚é 𝑑^′ 𝑢𝑛 𝑜𝑢𝑣𝑟𝑎𝑔𝑒 𝑟𝑒𝑐𝑜𝑛𝑠𝑡𝑟𝑢𝑖𝑡 à 𝑙^′ 𝑖𝑑𝑒𝑛𝑡𝑖𝑞𝑢𝑒</a:t>
              </a:r>
              <a:r>
                <a:rPr lang="fr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 [1−(𝑑𝑢𝑟é𝑒 𝑑𝑒 𝑣𝑖𝑒 𝑚𝑎𝑥−𝑑𝑢𝑟é𝑒 𝑑𝑒 𝑣𝑖𝑒 𝑟𝑒𝑠𝑡𝑎𝑛𝑡𝑒 −10)/(𝑑𝑢𝑟é𝑒 𝑑𝑒 𝑣𝑖𝑒 max⁡〖−10〗 )]</a:t>
              </a:r>
              <a:endParaRPr lang="fr-CH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40819</xdr:colOff>
      <xdr:row>0</xdr:row>
      <xdr:rowOff>81802</xdr:rowOff>
    </xdr:from>
    <xdr:to>
      <xdr:col>11</xdr:col>
      <xdr:colOff>58427</xdr:colOff>
      <xdr:row>0</xdr:row>
      <xdr:rowOff>974911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810" r="329" b="49421"/>
        <a:stretch/>
      </xdr:blipFill>
      <xdr:spPr>
        <a:xfrm>
          <a:off x="40819" y="81802"/>
          <a:ext cx="11304733" cy="893109"/>
        </a:xfrm>
        <a:prstGeom prst="rect">
          <a:avLst/>
        </a:prstGeom>
      </xdr:spPr>
    </xdr:pic>
    <xdr:clientData/>
  </xdr:twoCellAnchor>
  <xdr:twoCellAnchor>
    <xdr:from>
      <xdr:col>3</xdr:col>
      <xdr:colOff>609600</xdr:colOff>
      <xdr:row>39</xdr:row>
      <xdr:rowOff>0</xdr:rowOff>
    </xdr:from>
    <xdr:to>
      <xdr:col>3</xdr:col>
      <xdr:colOff>609600</xdr:colOff>
      <xdr:row>40</xdr:row>
      <xdr:rowOff>392206</xdr:rowOff>
    </xdr:to>
    <xdr:sp macro="" textlink="">
      <xdr:nvSpPr>
        <xdr:cNvPr id="3" name="Line 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2495550" y="11077575"/>
          <a:ext cx="0" cy="468406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616324</xdr:colOff>
      <xdr:row>32</xdr:row>
      <xdr:rowOff>0</xdr:rowOff>
    </xdr:from>
    <xdr:to>
      <xdr:col>3</xdr:col>
      <xdr:colOff>616324</xdr:colOff>
      <xdr:row>34</xdr:row>
      <xdr:rowOff>22411</xdr:rowOff>
    </xdr:to>
    <xdr:sp macro="" textlink="">
      <xdr:nvSpPr>
        <xdr:cNvPr id="4" name="Line 12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>
          <a:off x="2502274" y="9496425"/>
          <a:ext cx="0" cy="527236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504823</xdr:colOff>
      <xdr:row>89</xdr:row>
      <xdr:rowOff>2803</xdr:rowOff>
    </xdr:from>
    <xdr:to>
      <xdr:col>3</xdr:col>
      <xdr:colOff>504823</xdr:colOff>
      <xdr:row>91</xdr:row>
      <xdr:rowOff>11206</xdr:rowOff>
    </xdr:to>
    <xdr:sp macro="" textlink="">
      <xdr:nvSpPr>
        <xdr:cNvPr id="5" name="Line 15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 flipH="1">
          <a:off x="2390773" y="21834103"/>
          <a:ext cx="0" cy="389403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519954</xdr:colOff>
      <xdr:row>79</xdr:row>
      <xdr:rowOff>11207</xdr:rowOff>
    </xdr:from>
    <xdr:to>
      <xdr:col>3</xdr:col>
      <xdr:colOff>519954</xdr:colOff>
      <xdr:row>81</xdr:row>
      <xdr:rowOff>2</xdr:rowOff>
    </xdr:to>
    <xdr:sp macro="" textlink="">
      <xdr:nvSpPr>
        <xdr:cNvPr id="6" name="Line 17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ShapeType="1"/>
        </xdr:cNvSpPr>
      </xdr:nvSpPr>
      <xdr:spPr bwMode="auto">
        <a:xfrm>
          <a:off x="2405904" y="19251707"/>
          <a:ext cx="0" cy="36979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714375</xdr:colOff>
      <xdr:row>166</xdr:row>
      <xdr:rowOff>104775</xdr:rowOff>
    </xdr:from>
    <xdr:to>
      <xdr:col>22</xdr:col>
      <xdr:colOff>152400</xdr:colOff>
      <xdr:row>166</xdr:row>
      <xdr:rowOff>104775</xdr:rowOff>
    </xdr:to>
    <xdr:sp macro="" textlink="">
      <xdr:nvSpPr>
        <xdr:cNvPr id="7" name="Line 24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ShapeType="1"/>
        </xdr:cNvSpPr>
      </xdr:nvSpPr>
      <xdr:spPr bwMode="auto">
        <a:xfrm>
          <a:off x="16544925" y="37776150"/>
          <a:ext cx="17240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714375</xdr:colOff>
      <xdr:row>166</xdr:row>
      <xdr:rowOff>104775</xdr:rowOff>
    </xdr:from>
    <xdr:to>
      <xdr:col>22</xdr:col>
      <xdr:colOff>152400</xdr:colOff>
      <xdr:row>166</xdr:row>
      <xdr:rowOff>104775</xdr:rowOff>
    </xdr:to>
    <xdr:sp macro="" textlink="">
      <xdr:nvSpPr>
        <xdr:cNvPr id="8" name="Line 25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ShapeType="1"/>
        </xdr:cNvSpPr>
      </xdr:nvSpPr>
      <xdr:spPr bwMode="auto">
        <a:xfrm>
          <a:off x="16544925" y="37776150"/>
          <a:ext cx="17240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2867526</xdr:rowOff>
    </xdr:from>
    <xdr:to>
      <xdr:col>1</xdr:col>
      <xdr:colOff>940</xdr:colOff>
      <xdr:row>1</xdr:row>
      <xdr:rowOff>0</xdr:rowOff>
    </xdr:to>
    <xdr:cxnSp macro="">
      <xdr:nvCxnSpPr>
        <xdr:cNvPr id="9" name="Connecteur droit 8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CxnSpPr/>
      </xdr:nvCxnSpPr>
      <xdr:spPr>
        <a:xfrm flipH="1">
          <a:off x="142875" y="1391151"/>
          <a:ext cx="94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504265</xdr:colOff>
      <xdr:row>69</xdr:row>
      <xdr:rowOff>89647</xdr:rowOff>
    </xdr:from>
    <xdr:to>
      <xdr:col>3</xdr:col>
      <xdr:colOff>504265</xdr:colOff>
      <xdr:row>72</xdr:row>
      <xdr:rowOff>560</xdr:rowOff>
    </xdr:to>
    <xdr:sp macro="" textlink="">
      <xdr:nvSpPr>
        <xdr:cNvPr id="10" name="Line 17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ShapeType="1"/>
        </xdr:cNvSpPr>
      </xdr:nvSpPr>
      <xdr:spPr bwMode="auto">
        <a:xfrm flipH="1">
          <a:off x="2390215" y="17644222"/>
          <a:ext cx="0" cy="377638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2867526</xdr:rowOff>
    </xdr:from>
    <xdr:to>
      <xdr:col>1</xdr:col>
      <xdr:colOff>940</xdr:colOff>
      <xdr:row>3</xdr:row>
      <xdr:rowOff>0</xdr:rowOff>
    </xdr:to>
    <xdr:cxnSp macro="">
      <xdr:nvCxnSpPr>
        <xdr:cNvPr id="11" name="Connecteur droit 1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CxnSpPr/>
      </xdr:nvCxnSpPr>
      <xdr:spPr>
        <a:xfrm flipH="1">
          <a:off x="142875" y="2086476"/>
          <a:ext cx="94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92</xdr:row>
      <xdr:rowOff>884464</xdr:rowOff>
    </xdr:from>
    <xdr:ext cx="7170964" cy="3767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ZoneTexte 12">
              <a:extLst>
                <a:ext uri="{FF2B5EF4-FFF2-40B4-BE49-F238E27FC236}">
                  <a16:creationId xmlns="" xmlns:a16="http://schemas.microsoft.com/office/drawing/2014/main" id="{00000000-0008-0000-0100-000003000000}"/>
                </a:ext>
              </a:extLst>
            </xdr:cNvPr>
            <xdr:cNvSpPr txBox="1"/>
          </xdr:nvSpPr>
          <xdr:spPr>
            <a:xfrm>
              <a:off x="0" y="22764750"/>
              <a:ext cx="7170964" cy="3767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CH" sz="1100" b="0" i="1">
                        <a:latin typeface="Cambria Math" panose="02040503050406030204" pitchFamily="18" charset="0"/>
                      </a:rPr>
                      <m:t>𝐶𝑜</m:t>
                    </m:r>
                    <m:r>
                      <a:rPr lang="fr-CH" sz="1100" b="0" i="1">
                        <a:latin typeface="Cambria Math" panose="02040503050406030204" pitchFamily="18" charset="0"/>
                      </a:rPr>
                      <m:t>û</m:t>
                    </m:r>
                    <m:r>
                      <a:rPr lang="fr-CH" sz="1100" b="0" i="1">
                        <a:latin typeface="Cambria Math" panose="02040503050406030204" pitchFamily="18" charset="0"/>
                      </a:rPr>
                      <m:t>𝑡</m:t>
                    </m:r>
                    <m:r>
                      <a:rPr lang="fr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fr-CH" sz="1100" b="0" i="1">
                        <a:latin typeface="Cambria Math" panose="02040503050406030204" pitchFamily="18" charset="0"/>
                      </a:rPr>
                      <m:t>𝑒𝑠𝑡𝑖𝑚</m:t>
                    </m:r>
                    <m:r>
                      <a:rPr lang="fr-CH" sz="1100" b="0" i="1">
                        <a:latin typeface="Cambria Math" panose="02040503050406030204" pitchFamily="18" charset="0"/>
                      </a:rPr>
                      <m:t>é </m:t>
                    </m:r>
                    <m:sSup>
                      <m:sSupPr>
                        <m:ctrlPr>
                          <a:rPr lang="fr-CH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fr-CH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e>
                      <m:sup>
                        <m:r>
                          <a:rPr lang="fr-CH" sz="1100" b="0" i="1">
                            <a:latin typeface="Cambria Math" panose="02040503050406030204" pitchFamily="18" charset="0"/>
                          </a:rPr>
                          <m:t>′</m:t>
                        </m:r>
                      </m:sup>
                    </m:sSup>
                    <m:r>
                      <a:rPr lang="fr-CH" sz="1100" b="0" i="1">
                        <a:latin typeface="Cambria Math" panose="02040503050406030204" pitchFamily="18" charset="0"/>
                      </a:rPr>
                      <m:t>𝑢𝑛</m:t>
                    </m:r>
                    <m:r>
                      <a:rPr lang="fr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fr-CH" sz="1100" b="0" i="1">
                        <a:latin typeface="Cambria Math" panose="02040503050406030204" pitchFamily="18" charset="0"/>
                      </a:rPr>
                      <m:t>𝑜𝑢𝑣𝑟𝑎𝑔𝑒</m:t>
                    </m:r>
                    <m:r>
                      <a:rPr lang="fr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fr-CH" sz="1100" b="0" i="1">
                        <a:latin typeface="Cambria Math" panose="02040503050406030204" pitchFamily="18" charset="0"/>
                      </a:rPr>
                      <m:t>𝑟𝑒𝑐𝑜𝑛𝑠𝑡𝑟𝑢𝑖𝑡</m:t>
                    </m:r>
                    <m:r>
                      <a:rPr lang="fr-CH" sz="1100" b="0" i="1">
                        <a:latin typeface="Cambria Math" panose="02040503050406030204" pitchFamily="18" charset="0"/>
                      </a:rPr>
                      <m:t> à </m:t>
                    </m:r>
                    <m:sSup>
                      <m:sSupPr>
                        <m:ctrlPr>
                          <a:rPr lang="fr-CH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fr-CH" sz="1100" b="0" i="1">
                            <a:latin typeface="Cambria Math" panose="02040503050406030204" pitchFamily="18" charset="0"/>
                          </a:rPr>
                          <m:t>𝑙</m:t>
                        </m:r>
                      </m:e>
                      <m:sup>
                        <m:r>
                          <a:rPr lang="fr-CH" sz="1100" b="0" i="1">
                            <a:latin typeface="Cambria Math" panose="02040503050406030204" pitchFamily="18" charset="0"/>
                          </a:rPr>
                          <m:t>′</m:t>
                        </m:r>
                      </m:sup>
                    </m:sSup>
                    <m:r>
                      <a:rPr lang="fr-CH" sz="1100" b="0" i="1">
                        <a:latin typeface="Cambria Math" panose="02040503050406030204" pitchFamily="18" charset="0"/>
                      </a:rPr>
                      <m:t>𝑖𝑑𝑒𝑛𝑡𝑖𝑞𝑢𝑒</m:t>
                    </m:r>
                    <m:r>
                      <a:rPr lang="fr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 </m:t>
                    </m:r>
                    <m:d>
                      <m:dPr>
                        <m:begChr m:val="["/>
                        <m:endChr m:val="]"/>
                        <m:ctrlPr>
                          <a:rPr lang="fr-CH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fr-CH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1−</m:t>
                        </m:r>
                        <m:f>
                          <m:fPr>
                            <m:ctrlP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𝑑𝑢𝑟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é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𝑑𝑒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𝑣𝑖𝑒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𝑚𝑎𝑥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𝑑𝑢𝑟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é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𝑑𝑒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𝑣𝑖𝑒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𝑟𝑒𝑠𝑡𝑎𝑛𝑡𝑒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−10</m:t>
                            </m:r>
                          </m:num>
                          <m:den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𝑑𝑢𝑟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é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𝑑𝑒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𝑣𝑖𝑒</m:t>
                            </m:r>
                            <m:func>
                              <m:funcPr>
                                <m:ctrlPr>
                                  <a:rPr lang="fr-CH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uncPr>
                              <m:fName>
                                <m:r>
                                  <m:rPr>
                                    <m:sty m:val="p"/>
                                  </m:rPr>
                                  <a:rPr lang="fr-CH" sz="1100" b="0" i="0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max</m:t>
                                </m:r>
                              </m:fName>
                              <m:e>
                                <m:r>
                                  <a:rPr lang="fr-CH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−10</m:t>
                                </m:r>
                              </m:e>
                            </m:func>
                          </m:den>
                        </m:f>
                      </m:e>
                    </m:d>
                  </m:oMath>
                </m:oMathPara>
              </a14:m>
              <a:endParaRPr lang="fr-CH" sz="1100"/>
            </a:p>
          </xdr:txBody>
        </xdr:sp>
      </mc:Choice>
      <mc:Fallback xmlns="">
        <xdr:sp macro="" textlink="">
          <xdr:nvSpPr>
            <xdr:cNvPr id="13" name="ZoneTexte 12">
              <a:extLst>
                <a:ext uri="{FF2B5EF4-FFF2-40B4-BE49-F238E27FC236}">
                  <a16:creationId xmlns:a16="http://schemas.microsoft.com/office/drawing/2014/main" xmlns:a14="http://schemas.microsoft.com/office/drawing/2010/main" xmlns="" id="{00000000-0008-0000-0100-000003000000}"/>
                </a:ext>
              </a:extLst>
            </xdr:cNvPr>
            <xdr:cNvSpPr txBox="1"/>
          </xdr:nvSpPr>
          <xdr:spPr>
            <a:xfrm>
              <a:off x="0" y="22764750"/>
              <a:ext cx="7170964" cy="3767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fr-CH" sz="1100" b="0" i="0">
                  <a:latin typeface="Cambria Math" panose="02040503050406030204" pitchFamily="18" charset="0"/>
                </a:rPr>
                <a:t>𝐶𝑜û𝑡 𝑒𝑠𝑡𝑖𝑚é 𝑑^′ 𝑢𝑛 𝑜𝑢𝑣𝑟𝑎𝑔𝑒 𝑟𝑒𝑐𝑜𝑛𝑠𝑡𝑟𝑢𝑖𝑡 à 𝑙^′ 𝑖𝑑𝑒𝑛𝑡𝑖𝑞𝑢𝑒</a:t>
              </a:r>
              <a:r>
                <a:rPr lang="fr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 [1−(𝑑𝑢𝑟é𝑒 𝑑𝑒 𝑣𝑖𝑒 𝑚𝑎𝑥−𝑑𝑢𝑟é𝑒 𝑑𝑒 𝑣𝑖𝑒 𝑟𝑒𝑠𝑡𝑎𝑛𝑡𝑒 −10)/(𝑑𝑢𝑟é𝑒 𝑑𝑒 𝑣𝑖𝑒 max⁡〖−10〗 )]</a:t>
              </a:r>
              <a:endParaRPr lang="fr-CH" sz="110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40819</xdr:colOff>
      <xdr:row>0</xdr:row>
      <xdr:rowOff>81802</xdr:rowOff>
    </xdr:from>
    <xdr:to>
      <xdr:col>11</xdr:col>
      <xdr:colOff>58427</xdr:colOff>
      <xdr:row>0</xdr:row>
      <xdr:rowOff>974911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810" r="329" b="49421"/>
        <a:stretch/>
      </xdr:blipFill>
      <xdr:spPr>
        <a:xfrm>
          <a:off x="40819" y="81802"/>
          <a:ext cx="11304733" cy="893109"/>
        </a:xfrm>
        <a:prstGeom prst="rect">
          <a:avLst/>
        </a:prstGeom>
      </xdr:spPr>
    </xdr:pic>
    <xdr:clientData/>
  </xdr:twoCellAnchor>
  <xdr:twoCellAnchor>
    <xdr:from>
      <xdr:col>3</xdr:col>
      <xdr:colOff>609600</xdr:colOff>
      <xdr:row>39</xdr:row>
      <xdr:rowOff>0</xdr:rowOff>
    </xdr:from>
    <xdr:to>
      <xdr:col>3</xdr:col>
      <xdr:colOff>609600</xdr:colOff>
      <xdr:row>40</xdr:row>
      <xdr:rowOff>392206</xdr:rowOff>
    </xdr:to>
    <xdr:sp macro="" textlink="">
      <xdr:nvSpPr>
        <xdr:cNvPr id="3" name="Line 5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2495550" y="11077575"/>
          <a:ext cx="0" cy="468406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616324</xdr:colOff>
      <xdr:row>32</xdr:row>
      <xdr:rowOff>0</xdr:rowOff>
    </xdr:from>
    <xdr:to>
      <xdr:col>3</xdr:col>
      <xdr:colOff>616324</xdr:colOff>
      <xdr:row>34</xdr:row>
      <xdr:rowOff>22411</xdr:rowOff>
    </xdr:to>
    <xdr:sp macro="" textlink="">
      <xdr:nvSpPr>
        <xdr:cNvPr id="4" name="Line 12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2502274" y="9496425"/>
          <a:ext cx="0" cy="527236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504823</xdr:colOff>
      <xdr:row>89</xdr:row>
      <xdr:rowOff>2803</xdr:rowOff>
    </xdr:from>
    <xdr:to>
      <xdr:col>3</xdr:col>
      <xdr:colOff>504823</xdr:colOff>
      <xdr:row>91</xdr:row>
      <xdr:rowOff>11206</xdr:rowOff>
    </xdr:to>
    <xdr:sp macro="" textlink="">
      <xdr:nvSpPr>
        <xdr:cNvPr id="5" name="Line 15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 flipH="1">
          <a:off x="2390773" y="21834103"/>
          <a:ext cx="0" cy="389403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519954</xdr:colOff>
      <xdr:row>79</xdr:row>
      <xdr:rowOff>11207</xdr:rowOff>
    </xdr:from>
    <xdr:to>
      <xdr:col>3</xdr:col>
      <xdr:colOff>519954</xdr:colOff>
      <xdr:row>81</xdr:row>
      <xdr:rowOff>2</xdr:rowOff>
    </xdr:to>
    <xdr:sp macro="" textlink="">
      <xdr:nvSpPr>
        <xdr:cNvPr id="6" name="Line 17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>
          <a:off x="2405904" y="19251707"/>
          <a:ext cx="0" cy="36979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714375</xdr:colOff>
      <xdr:row>166</xdr:row>
      <xdr:rowOff>104775</xdr:rowOff>
    </xdr:from>
    <xdr:to>
      <xdr:col>22</xdr:col>
      <xdr:colOff>152400</xdr:colOff>
      <xdr:row>166</xdr:row>
      <xdr:rowOff>104775</xdr:rowOff>
    </xdr:to>
    <xdr:sp macro="" textlink="">
      <xdr:nvSpPr>
        <xdr:cNvPr id="7" name="Line 24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>
          <a:spLocks noChangeShapeType="1"/>
        </xdr:cNvSpPr>
      </xdr:nvSpPr>
      <xdr:spPr bwMode="auto">
        <a:xfrm>
          <a:off x="16544925" y="37776150"/>
          <a:ext cx="17240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714375</xdr:colOff>
      <xdr:row>166</xdr:row>
      <xdr:rowOff>104775</xdr:rowOff>
    </xdr:from>
    <xdr:to>
      <xdr:col>22</xdr:col>
      <xdr:colOff>152400</xdr:colOff>
      <xdr:row>166</xdr:row>
      <xdr:rowOff>104775</xdr:rowOff>
    </xdr:to>
    <xdr:sp macro="" textlink="">
      <xdr:nvSpPr>
        <xdr:cNvPr id="8" name="Line 25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SpPr>
          <a:spLocks noChangeShapeType="1"/>
        </xdr:cNvSpPr>
      </xdr:nvSpPr>
      <xdr:spPr bwMode="auto">
        <a:xfrm>
          <a:off x="16544925" y="37776150"/>
          <a:ext cx="17240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2867526</xdr:rowOff>
    </xdr:from>
    <xdr:to>
      <xdr:col>1</xdr:col>
      <xdr:colOff>940</xdr:colOff>
      <xdr:row>1</xdr:row>
      <xdr:rowOff>0</xdr:rowOff>
    </xdr:to>
    <xdr:cxnSp macro="">
      <xdr:nvCxnSpPr>
        <xdr:cNvPr id="9" name="Connecteur droit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CxnSpPr/>
      </xdr:nvCxnSpPr>
      <xdr:spPr>
        <a:xfrm flipH="1">
          <a:off x="142875" y="1391151"/>
          <a:ext cx="94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504265</xdr:colOff>
      <xdr:row>69</xdr:row>
      <xdr:rowOff>89647</xdr:rowOff>
    </xdr:from>
    <xdr:to>
      <xdr:col>3</xdr:col>
      <xdr:colOff>504265</xdr:colOff>
      <xdr:row>72</xdr:row>
      <xdr:rowOff>560</xdr:rowOff>
    </xdr:to>
    <xdr:sp macro="" textlink="">
      <xdr:nvSpPr>
        <xdr:cNvPr id="10" name="Line 17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>
          <a:spLocks noChangeShapeType="1"/>
        </xdr:cNvSpPr>
      </xdr:nvSpPr>
      <xdr:spPr bwMode="auto">
        <a:xfrm flipH="1">
          <a:off x="2390215" y="17644222"/>
          <a:ext cx="0" cy="377638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2867526</xdr:rowOff>
    </xdr:from>
    <xdr:to>
      <xdr:col>1</xdr:col>
      <xdr:colOff>940</xdr:colOff>
      <xdr:row>3</xdr:row>
      <xdr:rowOff>0</xdr:rowOff>
    </xdr:to>
    <xdr:cxnSp macro="">
      <xdr:nvCxnSpPr>
        <xdr:cNvPr id="11" name="Connecteur droit 10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CxnSpPr/>
      </xdr:nvCxnSpPr>
      <xdr:spPr>
        <a:xfrm flipH="1">
          <a:off x="142875" y="2086476"/>
          <a:ext cx="94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92</xdr:row>
      <xdr:rowOff>802821</xdr:rowOff>
    </xdr:from>
    <xdr:ext cx="7170964" cy="3767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ZoneTexte 12">
              <a:extLst>
                <a:ext uri="{FF2B5EF4-FFF2-40B4-BE49-F238E27FC236}">
                  <a16:creationId xmlns="" xmlns:a16="http://schemas.microsoft.com/office/drawing/2014/main" id="{00000000-0008-0000-0100-000003000000}"/>
                </a:ext>
              </a:extLst>
            </xdr:cNvPr>
            <xdr:cNvSpPr txBox="1"/>
          </xdr:nvSpPr>
          <xdr:spPr>
            <a:xfrm>
              <a:off x="0" y="22683107"/>
              <a:ext cx="7170964" cy="3767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CH" sz="1100" b="0" i="1">
                        <a:latin typeface="Cambria Math" panose="02040503050406030204" pitchFamily="18" charset="0"/>
                      </a:rPr>
                      <m:t>𝐶𝑜</m:t>
                    </m:r>
                    <m:r>
                      <a:rPr lang="fr-CH" sz="1100" b="0" i="1">
                        <a:latin typeface="Cambria Math" panose="02040503050406030204" pitchFamily="18" charset="0"/>
                      </a:rPr>
                      <m:t>û</m:t>
                    </m:r>
                    <m:r>
                      <a:rPr lang="fr-CH" sz="1100" b="0" i="1">
                        <a:latin typeface="Cambria Math" panose="02040503050406030204" pitchFamily="18" charset="0"/>
                      </a:rPr>
                      <m:t>𝑡</m:t>
                    </m:r>
                    <m:r>
                      <a:rPr lang="fr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fr-CH" sz="1100" b="0" i="1">
                        <a:latin typeface="Cambria Math" panose="02040503050406030204" pitchFamily="18" charset="0"/>
                      </a:rPr>
                      <m:t>𝑒𝑠𝑡𝑖𝑚</m:t>
                    </m:r>
                    <m:r>
                      <a:rPr lang="fr-CH" sz="1100" b="0" i="1">
                        <a:latin typeface="Cambria Math" panose="02040503050406030204" pitchFamily="18" charset="0"/>
                      </a:rPr>
                      <m:t>é </m:t>
                    </m:r>
                    <m:sSup>
                      <m:sSupPr>
                        <m:ctrlPr>
                          <a:rPr lang="fr-CH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fr-CH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e>
                      <m:sup>
                        <m:r>
                          <a:rPr lang="fr-CH" sz="1100" b="0" i="1">
                            <a:latin typeface="Cambria Math" panose="02040503050406030204" pitchFamily="18" charset="0"/>
                          </a:rPr>
                          <m:t>′</m:t>
                        </m:r>
                      </m:sup>
                    </m:sSup>
                    <m:r>
                      <a:rPr lang="fr-CH" sz="1100" b="0" i="1">
                        <a:latin typeface="Cambria Math" panose="02040503050406030204" pitchFamily="18" charset="0"/>
                      </a:rPr>
                      <m:t>𝑢𝑛</m:t>
                    </m:r>
                    <m:r>
                      <a:rPr lang="fr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fr-CH" sz="1100" b="0" i="1">
                        <a:latin typeface="Cambria Math" panose="02040503050406030204" pitchFamily="18" charset="0"/>
                      </a:rPr>
                      <m:t>𝑜𝑢𝑣𝑟𝑎𝑔𝑒</m:t>
                    </m:r>
                    <m:r>
                      <a:rPr lang="fr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fr-CH" sz="1100" b="0" i="1">
                        <a:latin typeface="Cambria Math" panose="02040503050406030204" pitchFamily="18" charset="0"/>
                      </a:rPr>
                      <m:t>𝑟𝑒𝑐𝑜𝑛𝑠𝑡𝑟𝑢𝑖𝑡</m:t>
                    </m:r>
                    <m:r>
                      <a:rPr lang="fr-CH" sz="1100" b="0" i="1">
                        <a:latin typeface="Cambria Math" panose="02040503050406030204" pitchFamily="18" charset="0"/>
                      </a:rPr>
                      <m:t> à </m:t>
                    </m:r>
                    <m:sSup>
                      <m:sSupPr>
                        <m:ctrlPr>
                          <a:rPr lang="fr-CH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fr-CH" sz="1100" b="0" i="1">
                            <a:latin typeface="Cambria Math" panose="02040503050406030204" pitchFamily="18" charset="0"/>
                          </a:rPr>
                          <m:t>𝑙</m:t>
                        </m:r>
                      </m:e>
                      <m:sup>
                        <m:r>
                          <a:rPr lang="fr-CH" sz="1100" b="0" i="1">
                            <a:latin typeface="Cambria Math" panose="02040503050406030204" pitchFamily="18" charset="0"/>
                          </a:rPr>
                          <m:t>′</m:t>
                        </m:r>
                      </m:sup>
                    </m:sSup>
                    <m:r>
                      <a:rPr lang="fr-CH" sz="1100" b="0" i="1">
                        <a:latin typeface="Cambria Math" panose="02040503050406030204" pitchFamily="18" charset="0"/>
                      </a:rPr>
                      <m:t>𝑖𝑑𝑒𝑛𝑡𝑖𝑞𝑢𝑒</m:t>
                    </m:r>
                    <m:r>
                      <a:rPr lang="fr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 </m:t>
                    </m:r>
                    <m:d>
                      <m:dPr>
                        <m:begChr m:val="["/>
                        <m:endChr m:val="]"/>
                        <m:ctrlPr>
                          <a:rPr lang="fr-CH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fr-CH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1−</m:t>
                        </m:r>
                        <m:f>
                          <m:fPr>
                            <m:ctrlP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𝑑𝑢𝑟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é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𝑑𝑒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𝑣𝑖𝑒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𝑚𝑎𝑥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𝑑𝑢𝑟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é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𝑑𝑒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𝑣𝑖𝑒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𝑟𝑒𝑠𝑡𝑎𝑛𝑡𝑒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−10</m:t>
                            </m:r>
                          </m:num>
                          <m:den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𝑑𝑢𝑟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é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𝑑𝑒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𝑣𝑖𝑒</m:t>
                            </m:r>
                            <m:func>
                              <m:funcPr>
                                <m:ctrlPr>
                                  <a:rPr lang="fr-CH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uncPr>
                              <m:fName>
                                <m:r>
                                  <m:rPr>
                                    <m:sty m:val="p"/>
                                  </m:rPr>
                                  <a:rPr lang="fr-CH" sz="1100" b="0" i="0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max</m:t>
                                </m:r>
                              </m:fName>
                              <m:e>
                                <m:r>
                                  <a:rPr lang="fr-CH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−10</m:t>
                                </m:r>
                              </m:e>
                            </m:func>
                          </m:den>
                        </m:f>
                      </m:e>
                    </m:d>
                  </m:oMath>
                </m:oMathPara>
              </a14:m>
              <a:endParaRPr lang="fr-CH" sz="1100"/>
            </a:p>
          </xdr:txBody>
        </xdr:sp>
      </mc:Choice>
      <mc:Fallback xmlns="">
        <xdr:sp macro="" textlink="">
          <xdr:nvSpPr>
            <xdr:cNvPr id="13" name="ZoneTexte 12">
              <a:extLst>
                <a:ext uri="{FF2B5EF4-FFF2-40B4-BE49-F238E27FC236}">
                  <a16:creationId xmlns:a16="http://schemas.microsoft.com/office/drawing/2014/main" xmlns:a14="http://schemas.microsoft.com/office/drawing/2010/main" xmlns="" id="{00000000-0008-0000-0100-000003000000}"/>
                </a:ext>
              </a:extLst>
            </xdr:cNvPr>
            <xdr:cNvSpPr txBox="1"/>
          </xdr:nvSpPr>
          <xdr:spPr>
            <a:xfrm>
              <a:off x="0" y="22683107"/>
              <a:ext cx="7170964" cy="3767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fr-CH" sz="1100" b="0" i="0">
                  <a:latin typeface="Cambria Math" panose="02040503050406030204" pitchFamily="18" charset="0"/>
                </a:rPr>
                <a:t>𝐶𝑜û𝑡 𝑒𝑠𝑡𝑖𝑚é 𝑑^′ 𝑢𝑛 𝑜𝑢𝑣𝑟𝑎𝑔𝑒 𝑟𝑒𝑐𝑜𝑛𝑠𝑡𝑟𝑢𝑖𝑡 à 𝑙^′ 𝑖𝑑𝑒𝑛𝑡𝑖𝑞𝑢𝑒</a:t>
              </a:r>
              <a:r>
                <a:rPr lang="fr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 [1−(𝑑𝑢𝑟é𝑒 𝑑𝑒 𝑣𝑖𝑒 𝑚𝑎𝑥−𝑑𝑢𝑟é𝑒 𝑑𝑒 𝑣𝑖𝑒 𝑟𝑒𝑠𝑡𝑎𝑛𝑡𝑒 −10)/(𝑑𝑢𝑟é𝑒 𝑑𝑒 𝑣𝑖𝑒 max⁡〖−10〗 )]</a:t>
              </a:r>
              <a:endParaRPr lang="fr-CH" sz="110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409572</xdr:colOff>
      <xdr:row>29</xdr:row>
      <xdr:rowOff>0</xdr:rowOff>
    </xdr:from>
    <xdr:to>
      <xdr:col>2</xdr:col>
      <xdr:colOff>409572</xdr:colOff>
      <xdr:row>30</xdr:row>
      <xdr:rowOff>11207</xdr:rowOff>
    </xdr:to>
    <xdr:sp macro="" textlink="">
      <xdr:nvSpPr>
        <xdr:cNvPr id="4" name="Line 15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1787896" y="10062884"/>
          <a:ext cx="0" cy="1064558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11209</xdr:colOff>
      <xdr:row>0</xdr:row>
      <xdr:rowOff>89649</xdr:rowOff>
    </xdr:from>
    <xdr:to>
      <xdr:col>9</xdr:col>
      <xdr:colOff>142944</xdr:colOff>
      <xdr:row>0</xdr:row>
      <xdr:rowOff>982449</xdr:rowOff>
    </xdr:to>
    <xdr:pic>
      <xdr:nvPicPr>
        <xdr:cNvPr id="9" name="Image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810" r="329" b="49421"/>
        <a:stretch/>
      </xdr:blipFill>
      <xdr:spPr>
        <a:xfrm>
          <a:off x="11209" y="89649"/>
          <a:ext cx="11304000" cy="8928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2867526</xdr:rowOff>
    </xdr:from>
    <xdr:to>
      <xdr:col>0</xdr:col>
      <xdr:colOff>940</xdr:colOff>
      <xdr:row>4</xdr:row>
      <xdr:rowOff>465284</xdr:rowOff>
    </xdr:to>
    <xdr:cxnSp macro="">
      <xdr:nvCxnSpPr>
        <xdr:cNvPr id="10" name="Connecteur droit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CxnSpPr/>
      </xdr:nvCxnSpPr>
      <xdr:spPr>
        <a:xfrm flipH="1">
          <a:off x="0" y="1924551"/>
          <a:ext cx="940" cy="4647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940</xdr:colOff>
      <xdr:row>1</xdr:row>
      <xdr:rowOff>0</xdr:rowOff>
    </xdr:to>
    <xdr:cxnSp macro="">
      <xdr:nvCxnSpPr>
        <xdr:cNvPr id="14" name="Connecteur droit 13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CxnSpPr/>
      </xdr:nvCxnSpPr>
      <xdr:spPr>
        <a:xfrm flipH="1">
          <a:off x="142875" y="1391151"/>
          <a:ext cx="94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</xdr:row>
      <xdr:rowOff>2867526</xdr:rowOff>
    </xdr:from>
    <xdr:to>
      <xdr:col>1</xdr:col>
      <xdr:colOff>940</xdr:colOff>
      <xdr:row>3</xdr:row>
      <xdr:rowOff>0</xdr:rowOff>
    </xdr:to>
    <xdr:cxnSp macro="">
      <xdr:nvCxnSpPr>
        <xdr:cNvPr id="15" name="Connecteur droit 14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CxnSpPr/>
      </xdr:nvCxnSpPr>
      <xdr:spPr>
        <a:xfrm flipH="1">
          <a:off x="142875" y="2086476"/>
          <a:ext cx="94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424939</xdr:colOff>
      <xdr:row>31</xdr:row>
      <xdr:rowOff>924391</xdr:rowOff>
    </xdr:from>
    <xdr:ext cx="5121973" cy="3767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ZoneTexte 12">
              <a:extLst>
                <a:ext uri="{FF2B5EF4-FFF2-40B4-BE49-F238E27FC236}">
                  <a16:creationId xmlns="" xmlns:a16="http://schemas.microsoft.com/office/drawing/2014/main" id="{00000000-0008-0000-0400-00000D000000}"/>
                </a:ext>
              </a:extLst>
            </xdr:cNvPr>
            <xdr:cNvSpPr txBox="1"/>
          </xdr:nvSpPr>
          <xdr:spPr>
            <a:xfrm>
              <a:off x="570615" y="11401891"/>
              <a:ext cx="5121973" cy="3767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CH" sz="1100" b="0" i="1">
                        <a:latin typeface="Cambria Math" panose="02040503050406030204" pitchFamily="18" charset="0"/>
                      </a:rPr>
                      <m:t>𝐶𝑜</m:t>
                    </m:r>
                    <m:r>
                      <a:rPr lang="fr-CH" sz="1100" b="0" i="1">
                        <a:latin typeface="Cambria Math" panose="02040503050406030204" pitchFamily="18" charset="0"/>
                      </a:rPr>
                      <m:t>û</m:t>
                    </m:r>
                    <m:r>
                      <a:rPr lang="fr-CH" sz="1100" b="0" i="1">
                        <a:latin typeface="Cambria Math" panose="02040503050406030204" pitchFamily="18" charset="0"/>
                      </a:rPr>
                      <m:t>𝑡</m:t>
                    </m:r>
                    <m:r>
                      <a:rPr lang="fr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fr-CH" sz="1100" b="0" i="1">
                        <a:latin typeface="Cambria Math" panose="02040503050406030204" pitchFamily="18" charset="0"/>
                      </a:rPr>
                      <m:t>𝑒𝑠𝑡𝑖𝑚</m:t>
                    </m:r>
                    <m:r>
                      <a:rPr lang="fr-CH" sz="1100" b="0" i="1">
                        <a:latin typeface="Cambria Math" panose="02040503050406030204" pitchFamily="18" charset="0"/>
                      </a:rPr>
                      <m:t>é </m:t>
                    </m:r>
                    <m:sSup>
                      <m:sSupPr>
                        <m:ctrlPr>
                          <a:rPr lang="fr-CH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fr-CH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e>
                      <m:sup>
                        <m:r>
                          <a:rPr lang="fr-CH" sz="1100" b="0" i="1">
                            <a:latin typeface="Cambria Math" panose="02040503050406030204" pitchFamily="18" charset="0"/>
                          </a:rPr>
                          <m:t>′</m:t>
                        </m:r>
                      </m:sup>
                    </m:sSup>
                    <m:r>
                      <a:rPr lang="fr-CH" sz="1100" b="0" i="1">
                        <a:latin typeface="Cambria Math" panose="02040503050406030204" pitchFamily="18" charset="0"/>
                      </a:rPr>
                      <m:t>𝑢𝑛</m:t>
                    </m:r>
                    <m:r>
                      <a:rPr lang="fr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fr-CH" sz="1100" b="0" i="1">
                        <a:latin typeface="Cambria Math" panose="02040503050406030204" pitchFamily="18" charset="0"/>
                      </a:rPr>
                      <m:t>𝑜𝑢𝑣𝑟𝑎𝑔𝑒</m:t>
                    </m:r>
                    <m:r>
                      <a:rPr lang="fr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fr-CH" sz="1100" b="0" i="1">
                        <a:latin typeface="Cambria Math" panose="02040503050406030204" pitchFamily="18" charset="0"/>
                      </a:rPr>
                      <m:t>𝑟𝑒𝑐𝑜𝑛𝑠𝑡𝑟𝑢𝑖𝑡</m:t>
                    </m:r>
                    <m:r>
                      <a:rPr lang="fr-CH" sz="1100" b="0" i="1">
                        <a:latin typeface="Cambria Math" panose="02040503050406030204" pitchFamily="18" charset="0"/>
                      </a:rPr>
                      <m:t> à </m:t>
                    </m:r>
                    <m:sSup>
                      <m:sSupPr>
                        <m:ctrlPr>
                          <a:rPr lang="fr-CH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fr-CH" sz="1100" b="0" i="1">
                            <a:latin typeface="Cambria Math" panose="02040503050406030204" pitchFamily="18" charset="0"/>
                          </a:rPr>
                          <m:t>𝑙</m:t>
                        </m:r>
                      </m:e>
                      <m:sup>
                        <m:r>
                          <a:rPr lang="fr-CH" sz="1100" b="0" i="1">
                            <a:latin typeface="Cambria Math" panose="02040503050406030204" pitchFamily="18" charset="0"/>
                          </a:rPr>
                          <m:t>′</m:t>
                        </m:r>
                      </m:sup>
                    </m:sSup>
                    <m:r>
                      <a:rPr lang="fr-CH" sz="1100" b="0" i="1">
                        <a:latin typeface="Cambria Math" panose="02040503050406030204" pitchFamily="18" charset="0"/>
                      </a:rPr>
                      <m:t>𝑖𝑑𝑒𝑛𝑡𝑖𝑞𝑢𝑒</m:t>
                    </m:r>
                    <m:r>
                      <a:rPr lang="fr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 </m:t>
                    </m:r>
                    <m:d>
                      <m:dPr>
                        <m:begChr m:val="["/>
                        <m:endChr m:val="]"/>
                        <m:ctrlPr>
                          <a:rPr lang="fr-CH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fr-CH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1−</m:t>
                        </m:r>
                        <m:f>
                          <m:fPr>
                            <m:ctrlP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â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𝑔𝑒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𝑑𝑢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𝑝𝑜𝑛𝑡</m:t>
                            </m:r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−10</m:t>
                            </m:r>
                          </m:num>
                          <m:den>
                            <m:r>
                              <a:rPr lang="fr-CH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50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fr-CH" sz="1100"/>
            </a:p>
          </xdr:txBody>
        </xdr:sp>
      </mc:Choice>
      <mc:Fallback xmlns="">
        <xdr:sp macro="" textlink="">
          <xdr:nvSpPr>
            <xdr:cNvPr id="13" name="ZoneTexte 12"/>
            <xdr:cNvSpPr txBox="1"/>
          </xdr:nvSpPr>
          <xdr:spPr>
            <a:xfrm>
              <a:off x="570615" y="11401891"/>
              <a:ext cx="5121973" cy="3767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fr-CH" sz="1100" b="0" i="0">
                  <a:latin typeface="Cambria Math" panose="02040503050406030204" pitchFamily="18" charset="0"/>
                </a:rPr>
                <a:t>𝐶𝑜û𝑡 𝑒𝑠𝑡𝑖𝑚é 𝑑^′ 𝑢𝑛 𝑜𝑢𝑣𝑟𝑎𝑔𝑒 𝑟𝑒𝑐𝑜𝑛𝑠𝑡𝑟𝑢𝑖𝑡 à 𝑙^′ 𝑖𝑑𝑒𝑛𝑡𝑖𝑞𝑢𝑒</a:t>
              </a:r>
              <a:r>
                <a:rPr lang="fr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 [1−(â𝑔𝑒 𝑑𝑢 𝑝𝑜𝑛𝑡 −10)/50]</a:t>
              </a:r>
              <a:endParaRPr lang="fr-CH" sz="1100"/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4883</xdr:rowOff>
    </xdr:from>
    <xdr:to>
      <xdr:col>6</xdr:col>
      <xdr:colOff>561088</xdr:colOff>
      <xdr:row>15</xdr:row>
      <xdr:rowOff>34637</xdr:rowOff>
    </xdr:to>
    <xdr:pic>
      <xdr:nvPicPr>
        <xdr:cNvPr id="7" name="Image 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4883"/>
          <a:ext cx="5325268" cy="2662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27"/>
  <sheetViews>
    <sheetView tabSelected="1" zoomScale="75" zoomScaleNormal="75" zoomScalePageLayoutView="85" workbookViewId="0">
      <selection activeCell="C5" sqref="C5:G5"/>
    </sheetView>
  </sheetViews>
  <sheetFormatPr baseColWidth="10" defaultRowHeight="12.75" x14ac:dyDescent="0.2"/>
  <cols>
    <col min="1" max="1" width="32" style="3" customWidth="1"/>
    <col min="2" max="2" width="1.5703125" style="3" customWidth="1"/>
    <col min="3" max="3" width="30.42578125" style="3" customWidth="1"/>
    <col min="4" max="4" width="29.140625" style="3" customWidth="1"/>
    <col min="5" max="5" width="31.42578125" style="3" customWidth="1"/>
    <col min="6" max="6" width="34.5703125" style="3" customWidth="1"/>
    <col min="7" max="7" width="1.140625" style="3" customWidth="1"/>
    <col min="8" max="16384" width="11.42578125" style="3"/>
  </cols>
  <sheetData>
    <row r="1" spans="1:26" ht="83.25" customHeight="1" x14ac:dyDescent="0.2"/>
    <row r="2" spans="1:26" ht="76.5" customHeight="1" x14ac:dyDescent="0.2">
      <c r="A2" s="250" t="s">
        <v>70</v>
      </c>
      <c r="B2" s="250"/>
      <c r="C2" s="250"/>
      <c r="D2" s="250"/>
      <c r="E2" s="250"/>
      <c r="F2" s="250"/>
      <c r="G2" s="250"/>
    </row>
    <row r="3" spans="1:26" ht="55.5" customHeight="1" x14ac:dyDescent="0.35">
      <c r="A3" s="243" t="s">
        <v>42</v>
      </c>
      <c r="B3" s="243"/>
      <c r="C3" s="243"/>
      <c r="D3" s="243"/>
      <c r="E3" s="243"/>
      <c r="F3" s="243"/>
      <c r="G3" s="243"/>
      <c r="H3" s="40"/>
      <c r="I3" s="40"/>
      <c r="J3" s="40"/>
      <c r="K3" s="40"/>
    </row>
    <row r="4" spans="1:26" ht="21.75" customHeight="1" thickBot="1" x14ac:dyDescent="0.3">
      <c r="A4" s="41"/>
      <c r="B4" s="41"/>
      <c r="C4" s="42" t="s">
        <v>40</v>
      </c>
      <c r="D4" s="41"/>
      <c r="E4" s="41"/>
      <c r="F4" s="41"/>
      <c r="G4" s="41"/>
      <c r="J4" s="43"/>
    </row>
    <row r="5" spans="1:26" ht="34.5" customHeight="1" thickBot="1" x14ac:dyDescent="0.25">
      <c r="A5" s="255" t="s">
        <v>3</v>
      </c>
      <c r="B5" s="255"/>
      <c r="C5" s="256" t="s">
        <v>97</v>
      </c>
      <c r="D5" s="257"/>
      <c r="E5" s="257"/>
      <c r="F5" s="257"/>
      <c r="G5" s="258"/>
    </row>
    <row r="6" spans="1:26" ht="34.5" customHeight="1" thickBot="1" x14ac:dyDescent="0.25">
      <c r="A6" s="254" t="s">
        <v>26</v>
      </c>
      <c r="B6" s="259"/>
      <c r="C6" s="251" t="s">
        <v>98</v>
      </c>
      <c r="D6" s="252"/>
      <c r="E6" s="252"/>
      <c r="F6" s="252"/>
      <c r="G6" s="253"/>
      <c r="W6" s="44"/>
      <c r="Y6" s="45"/>
      <c r="Z6" s="46"/>
    </row>
    <row r="7" spans="1:26" ht="35.25" customHeight="1" thickBot="1" x14ac:dyDescent="0.25">
      <c r="A7" s="260" t="s">
        <v>4</v>
      </c>
      <c r="B7" s="260"/>
      <c r="C7" s="261" t="s">
        <v>99</v>
      </c>
      <c r="D7" s="262"/>
      <c r="E7" s="262"/>
      <c r="F7" s="262"/>
      <c r="G7" s="263"/>
    </row>
    <row r="8" spans="1:26" ht="34.5" customHeight="1" thickBot="1" x14ac:dyDescent="0.25">
      <c r="A8" s="254" t="s">
        <v>5</v>
      </c>
      <c r="B8" s="254"/>
      <c r="C8" s="251" t="s">
        <v>100</v>
      </c>
      <c r="D8" s="252"/>
      <c r="E8" s="252"/>
      <c r="F8" s="252"/>
      <c r="G8" s="253"/>
    </row>
    <row r="9" spans="1:26" ht="13.5" thickBot="1" x14ac:dyDescent="0.25">
      <c r="C9" s="4"/>
      <c r="G9" s="4"/>
      <c r="W9" s="44"/>
      <c r="Y9" s="45"/>
      <c r="Z9" s="46"/>
    </row>
    <row r="10" spans="1:26" ht="45.75" customHeight="1" thickBot="1" x14ac:dyDescent="0.3">
      <c r="A10" s="242" t="s">
        <v>38</v>
      </c>
      <c r="B10" s="7"/>
      <c r="C10" s="8" t="str">
        <f>IF('Pont infrastruct 1'!D3&lt;&gt;0,'Pont infrastruct 1'!D3,"")</f>
        <v>Commune xxx - Pont du yyy</v>
      </c>
      <c r="D10" s="8" t="str">
        <f>IF('Pont infrastruct2'!D3&lt;&gt;0,'Pont infrastruct2'!D3,"")</f>
        <v>-</v>
      </c>
      <c r="E10" s="8" t="str">
        <f>IF('Pont infrastruct3'!D3&lt;&gt;0,'Pont infrastruct3'!D3,"")</f>
        <v>-</v>
      </c>
      <c r="F10" s="8" t="str">
        <f>'Canalisations et eclairage'!D4</f>
        <v>-</v>
      </c>
      <c r="G10" s="9"/>
      <c r="H10" s="4"/>
      <c r="W10" s="44"/>
      <c r="Y10" s="45"/>
      <c r="Z10" s="46"/>
    </row>
    <row r="11" spans="1:26" ht="45.75" customHeight="1" thickBot="1" x14ac:dyDescent="0.3">
      <c r="A11" s="242"/>
      <c r="B11" s="9"/>
      <c r="C11" s="10" t="str">
        <f>IF(C10&lt;&gt;"",CONCATENATE("Ouvrage n°",'Pont infrastruct 1'!D4),"")</f>
        <v>Ouvrage n°1</v>
      </c>
      <c r="D11" s="10" t="str">
        <f>IF(D10&lt;&gt;"",CONCATENATE("Ouvrage n°",'Pont infrastruct2'!D4),"")</f>
        <v>Ouvrage n°xxx</v>
      </c>
      <c r="E11" s="10" t="str">
        <f>IF(E10&lt;&gt;"",CONCATENATE("Ouvrage n°",'Pont infrastruct3'!D4),"")</f>
        <v>Ouvrage n°xxx</v>
      </c>
      <c r="F11" s="11" t="str">
        <f>'Canalisations et eclairage'!D3</f>
        <v>-</v>
      </c>
      <c r="G11" s="4"/>
      <c r="V11" s="44"/>
      <c r="X11" s="45"/>
      <c r="Y11" s="46"/>
    </row>
    <row r="12" spans="1:26" ht="6" customHeight="1" thickBot="1" x14ac:dyDescent="0.3">
      <c r="A12" s="12"/>
      <c r="B12" s="9"/>
      <c r="C12" s="13"/>
      <c r="D12" s="14"/>
      <c r="E12" s="13"/>
      <c r="F12" s="13"/>
      <c r="G12" s="9"/>
      <c r="H12" s="4"/>
      <c r="W12" s="44"/>
      <c r="Y12" s="45"/>
      <c r="Z12" s="46"/>
    </row>
    <row r="13" spans="1:26" ht="85.5" customHeight="1" x14ac:dyDescent="0.25">
      <c r="A13" s="15" t="s">
        <v>34</v>
      </c>
      <c r="B13" s="16"/>
      <c r="C13" s="17">
        <f>IF(C10&lt;&gt;"",'Pont infrastruct 1'!I15,"")</f>
        <v>100</v>
      </c>
      <c r="D13" s="17">
        <f>IF(D10&lt;&gt;"",'Pont infrastruct2'!I15,"")</f>
        <v>100</v>
      </c>
      <c r="E13" s="17">
        <f>IF(E10&lt;&gt;"",'Pont infrastruct3'!I15,"")</f>
        <v>100</v>
      </c>
      <c r="F13" s="17">
        <f>'Canalisations et eclairage'!G13</f>
        <v>0</v>
      </c>
      <c r="G13" s="4"/>
      <c r="V13" s="44"/>
      <c r="X13" s="45"/>
      <c r="Y13" s="46"/>
    </row>
    <row r="14" spans="1:26" ht="85.5" customHeight="1" x14ac:dyDescent="0.25">
      <c r="A14" s="18" t="s">
        <v>35</v>
      </c>
      <c r="B14" s="9"/>
      <c r="C14" s="19">
        <f>IF(C10&lt;&gt;"",'Pont infrastruct 1'!I105,"")</f>
        <v>75.714285714285708</v>
      </c>
      <c r="D14" s="19">
        <f>IF(D10&lt;&gt;"",'Pont infrastruct2'!I105,"")</f>
        <v>75.714285714285708</v>
      </c>
      <c r="E14" s="19">
        <f>IF(E10&lt;&gt;"",'Pont infrastruct3'!I105,"")</f>
        <v>75.714285714285708</v>
      </c>
      <c r="F14" s="19">
        <f>IF('Canalisations et eclairage'!G27="-",'Canalisations et eclairage'!G33,'Canalisations et eclairage'!G27)</f>
        <v>0</v>
      </c>
      <c r="G14" s="4"/>
      <c r="V14" s="44"/>
      <c r="X14" s="45"/>
      <c r="Y14" s="46"/>
    </row>
    <row r="15" spans="1:26" ht="85.5" customHeight="1" x14ac:dyDescent="0.25">
      <c r="A15" s="18" t="s">
        <v>36</v>
      </c>
      <c r="B15" s="9"/>
      <c r="C15" s="19">
        <f>IF(C10&lt;&gt;"",(C13-C14),"")</f>
        <v>24.285714285714292</v>
      </c>
      <c r="D15" s="19">
        <f t="shared" ref="D15:E15" si="0">IF(D10&lt;&gt;"",(D13-D14),"")</f>
        <v>24.285714285714292</v>
      </c>
      <c r="E15" s="19">
        <f t="shared" si="0"/>
        <v>24.285714285714292</v>
      </c>
      <c r="F15" s="19">
        <f>F13-F14</f>
        <v>0</v>
      </c>
      <c r="G15" s="4"/>
      <c r="J15" s="4"/>
      <c r="V15" s="44"/>
      <c r="X15" s="45"/>
      <c r="Y15" s="46"/>
    </row>
    <row r="16" spans="1:26" ht="85.5" customHeight="1" thickBot="1" x14ac:dyDescent="0.3">
      <c r="A16" s="10" t="s">
        <v>37</v>
      </c>
      <c r="B16" s="20"/>
      <c r="C16" s="21">
        <f>IF(C10&lt;&gt;"",(C14/C13*100),"")</f>
        <v>75.714285714285708</v>
      </c>
      <c r="D16" s="21">
        <f t="shared" ref="D16:E16" si="1">IF(D10&lt;&gt;"",(D14/D13*100),"")</f>
        <v>75.714285714285708</v>
      </c>
      <c r="E16" s="21">
        <f t="shared" si="1"/>
        <v>75.714285714285708</v>
      </c>
      <c r="F16" s="21" t="e">
        <f>F14/F13*100</f>
        <v>#DIV/0!</v>
      </c>
      <c r="G16" s="4"/>
      <c r="I16" s="4"/>
      <c r="V16" s="44"/>
      <c r="X16" s="45"/>
      <c r="Y16" s="46"/>
    </row>
    <row r="17" spans="1:7" ht="48" customHeight="1" thickBot="1" x14ac:dyDescent="0.3">
      <c r="A17" s="22" t="s">
        <v>52</v>
      </c>
      <c r="B17" s="23"/>
      <c r="C17" s="24" t="str">
        <f>IF('Pont infrastruct 1'!I30="OUI", IF('Pont infrastruct 1'!I37="OUI","OUI","NON"),"NON")</f>
        <v>OUI</v>
      </c>
      <c r="D17" s="24" t="str">
        <f>IF('Pont infrastruct2'!I30="OUI", IF('Pont infrastruct2'!I37="OUI","OUI","NON"),"NON")</f>
        <v>OUI</v>
      </c>
      <c r="E17" s="24" t="str">
        <f>IF('Pont infrastruct3'!I30="OUI", IF('Pont infrastruct3'!I37="OUI","OUI","NON"),"NON")</f>
        <v>OUI</v>
      </c>
      <c r="F17" s="24"/>
      <c r="G17" s="7"/>
    </row>
    <row r="18" spans="1:7" ht="6" customHeight="1" x14ac:dyDescent="0.25">
      <c r="A18" s="25"/>
      <c r="B18" s="25"/>
      <c r="C18" s="25"/>
      <c r="D18" s="25"/>
      <c r="E18" s="7"/>
      <c r="F18" s="7"/>
      <c r="G18" s="7"/>
    </row>
    <row r="19" spans="1:7" ht="18.75" customHeight="1" x14ac:dyDescent="0.25">
      <c r="A19" s="7"/>
      <c r="B19" s="7"/>
      <c r="C19" s="7"/>
      <c r="D19" s="7"/>
      <c r="E19" s="7"/>
      <c r="F19" s="7"/>
      <c r="G19" s="7"/>
    </row>
    <row r="20" spans="1:7" ht="5.25" customHeight="1" thickBot="1" x14ac:dyDescent="0.3">
      <c r="A20" s="7"/>
      <c r="B20" s="7"/>
      <c r="C20" s="7"/>
      <c r="D20" s="7"/>
      <c r="E20" s="7"/>
      <c r="F20" s="7"/>
      <c r="G20" s="7"/>
    </row>
    <row r="21" spans="1:7" ht="18.75" customHeight="1" x14ac:dyDescent="0.25">
      <c r="A21" s="7" t="s">
        <v>39</v>
      </c>
      <c r="B21" s="47"/>
      <c r="C21" s="244"/>
      <c r="D21" s="245"/>
      <c r="E21" s="245"/>
      <c r="F21" s="245"/>
      <c r="G21" s="246"/>
    </row>
    <row r="22" spans="1:7" ht="84" customHeight="1" thickBot="1" x14ac:dyDescent="0.3">
      <c r="A22" s="7"/>
      <c r="B22" s="47"/>
      <c r="C22" s="247"/>
      <c r="D22" s="248"/>
      <c r="E22" s="248"/>
      <c r="F22" s="248"/>
      <c r="G22" s="249"/>
    </row>
    <row r="23" spans="1:7" ht="6" customHeight="1" thickBot="1" x14ac:dyDescent="0.3">
      <c r="A23" s="7"/>
      <c r="B23" s="7"/>
      <c r="C23" s="7"/>
      <c r="D23" s="7"/>
      <c r="E23" s="7"/>
      <c r="F23" s="7"/>
      <c r="G23" s="7"/>
    </row>
    <row r="24" spans="1:7" s="5" customFormat="1" ht="84" customHeight="1" thickBot="1" x14ac:dyDescent="0.3">
      <c r="A24" s="48" t="s">
        <v>27</v>
      </c>
      <c r="B24" s="7"/>
      <c r="C24" s="236"/>
      <c r="D24" s="237"/>
      <c r="E24" s="237"/>
      <c r="F24" s="237"/>
      <c r="G24" s="238"/>
    </row>
    <row r="25" spans="1:7" s="5" customFormat="1" ht="27" customHeight="1" thickBot="1" x14ac:dyDescent="0.3">
      <c r="A25" s="7" t="s">
        <v>28</v>
      </c>
      <c r="B25" s="7"/>
      <c r="C25" s="239" t="s">
        <v>102</v>
      </c>
      <c r="D25" s="240"/>
      <c r="E25" s="240"/>
      <c r="F25" s="240"/>
      <c r="G25" s="241"/>
    </row>
    <row r="26" spans="1:7" ht="18" customHeight="1" x14ac:dyDescent="0.25">
      <c r="A26" s="7"/>
      <c r="B26" s="7"/>
      <c r="C26" s="7"/>
      <c r="D26" s="7"/>
      <c r="E26" s="7"/>
      <c r="F26" s="7"/>
      <c r="G26" s="7"/>
    </row>
    <row r="27" spans="1:7" ht="15" customHeight="1" x14ac:dyDescent="0.2">
      <c r="A27" s="49"/>
      <c r="F27" s="235" t="s">
        <v>30</v>
      </c>
      <c r="G27" s="235"/>
    </row>
  </sheetData>
  <sheetProtection sheet="1" objects="1" scenarios="1" selectLockedCells="1"/>
  <mergeCells count="15">
    <mergeCell ref="A2:G2"/>
    <mergeCell ref="C6:G6"/>
    <mergeCell ref="A8:B8"/>
    <mergeCell ref="C8:G8"/>
    <mergeCell ref="A5:B5"/>
    <mergeCell ref="C5:G5"/>
    <mergeCell ref="A6:B6"/>
    <mergeCell ref="A7:B7"/>
    <mergeCell ref="C7:G7"/>
    <mergeCell ref="F27:G27"/>
    <mergeCell ref="C24:G24"/>
    <mergeCell ref="C25:G25"/>
    <mergeCell ref="A10:A11"/>
    <mergeCell ref="A3:G3"/>
    <mergeCell ref="C21:G22"/>
  </mergeCells>
  <pageMargins left="0.25" right="0.25" top="0.75" bottom="0.75" header="0.3" footer="0.3"/>
  <pageSetup paperSize="9" scale="62" orientation="portrait" r:id="rId1"/>
  <headerFooter>
    <oddFooter>&amp;LENV, 5.12.17</oddFooter>
  </headerFooter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Synthèse!C12:F12</xm:f>
              <xm:sqref>G12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4"/>
    <pageSetUpPr fitToPage="1"/>
  </sheetPr>
  <dimension ref="B1:AA141"/>
  <sheetViews>
    <sheetView topLeftCell="A3" zoomScale="70" zoomScaleNormal="70" zoomScalePageLayoutView="70" workbookViewId="0">
      <selection activeCell="D3" sqref="D3:J3"/>
    </sheetView>
  </sheetViews>
  <sheetFormatPr baseColWidth="10" defaultRowHeight="12.75" x14ac:dyDescent="0.2"/>
  <cols>
    <col min="1" max="1" width="2.140625" style="3" customWidth="1"/>
    <col min="2" max="2" width="11.42578125" style="3"/>
    <col min="3" max="3" width="14.7109375" style="3" customWidth="1"/>
    <col min="4" max="4" width="17.7109375" style="3" customWidth="1"/>
    <col min="5" max="5" width="44.28515625" style="3" customWidth="1"/>
    <col min="6" max="6" width="22.42578125" style="3" customWidth="1"/>
    <col min="7" max="7" width="12.42578125" style="3" customWidth="1"/>
    <col min="8" max="8" width="16.7109375" style="3" customWidth="1"/>
    <col min="9" max="9" width="21.85546875" style="3" customWidth="1"/>
    <col min="10" max="10" width="1.140625" style="3" customWidth="1"/>
    <col min="11" max="11" width="4.42578125" style="3" customWidth="1"/>
    <col min="12" max="12" width="1.28515625" style="3" customWidth="1"/>
    <col min="13" max="13" width="5.7109375" style="3" customWidth="1"/>
    <col min="14" max="14" width="18.7109375" style="3" hidden="1" customWidth="1"/>
    <col min="15" max="15" width="26.85546875" style="3" customWidth="1"/>
    <col min="16" max="17" width="5.7109375" style="3" customWidth="1"/>
    <col min="18" max="24" width="11.42578125" style="3"/>
    <col min="25" max="25" width="7.85546875" style="3" customWidth="1"/>
    <col min="26" max="26" width="13.85546875" style="3" customWidth="1"/>
    <col min="27" max="16384" width="11.42578125" style="3"/>
  </cols>
  <sheetData>
    <row r="1" spans="2:27" ht="109.5" customHeight="1" x14ac:dyDescent="0.35">
      <c r="B1" s="270"/>
      <c r="C1" s="270"/>
      <c r="D1" s="270"/>
      <c r="E1" s="270"/>
      <c r="F1" s="270"/>
      <c r="G1" s="270"/>
      <c r="H1" s="270"/>
      <c r="I1" s="270"/>
      <c r="J1" s="270"/>
      <c r="K1" s="40"/>
      <c r="L1" s="40"/>
    </row>
    <row r="2" spans="2:27" ht="19.5" customHeight="1" thickBot="1" x14ac:dyDescent="0.4">
      <c r="B2" s="50"/>
      <c r="C2" s="50"/>
      <c r="D2" s="51" t="s">
        <v>40</v>
      </c>
      <c r="E2" s="50"/>
      <c r="F2" s="52" t="s">
        <v>41</v>
      </c>
      <c r="G2" s="50"/>
      <c r="H2" s="50"/>
      <c r="I2" s="50"/>
      <c r="J2" s="50"/>
      <c r="K2" s="40"/>
      <c r="L2" s="40"/>
    </row>
    <row r="3" spans="2:27" ht="35.25" customHeight="1" thickBot="1" x14ac:dyDescent="0.25">
      <c r="B3" s="255" t="s">
        <v>6</v>
      </c>
      <c r="C3" s="255"/>
      <c r="D3" s="256" t="s">
        <v>101</v>
      </c>
      <c r="E3" s="257"/>
      <c r="F3" s="257"/>
      <c r="G3" s="257"/>
      <c r="H3" s="257"/>
      <c r="I3" s="257"/>
      <c r="J3" s="258"/>
      <c r="K3" s="53"/>
      <c r="L3" s="54"/>
    </row>
    <row r="4" spans="2:27" ht="35.25" customHeight="1" thickBot="1" x14ac:dyDescent="0.25">
      <c r="B4" s="255" t="s">
        <v>29</v>
      </c>
      <c r="C4" s="255"/>
      <c r="D4" s="256">
        <v>1</v>
      </c>
      <c r="E4" s="257"/>
      <c r="F4" s="257"/>
      <c r="G4" s="257"/>
      <c r="H4" s="257"/>
      <c r="I4" s="257"/>
      <c r="J4" s="258"/>
      <c r="K4" s="53"/>
      <c r="L4" s="54"/>
    </row>
    <row r="5" spans="2:27" ht="6" customHeight="1" thickBot="1" x14ac:dyDescent="0.25">
      <c r="B5" s="55"/>
      <c r="C5" s="56"/>
      <c r="D5" s="56"/>
      <c r="F5" s="57"/>
      <c r="G5" s="56"/>
      <c r="H5" s="58"/>
      <c r="X5" s="44"/>
      <c r="Z5" s="45"/>
      <c r="AA5" s="46"/>
    </row>
    <row r="6" spans="2:27" s="61" customFormat="1" ht="93.75" customHeight="1" thickBot="1" x14ac:dyDescent="0.25">
      <c r="B6" s="275" t="s">
        <v>103</v>
      </c>
      <c r="C6" s="276"/>
      <c r="D6" s="276"/>
      <c r="E6" s="276"/>
      <c r="F6" s="276"/>
      <c r="G6" s="276"/>
      <c r="H6" s="276"/>
      <c r="I6" s="276"/>
      <c r="J6" s="277"/>
      <c r="K6" s="59"/>
      <c r="L6" s="59"/>
      <c r="M6" s="60"/>
      <c r="X6" s="62"/>
      <c r="AA6" s="63"/>
    </row>
    <row r="7" spans="2:27" ht="6.75" customHeight="1" x14ac:dyDescent="0.25">
      <c r="C7" s="56"/>
      <c r="D7" s="56"/>
      <c r="G7" s="56"/>
      <c r="H7" s="58"/>
      <c r="I7" s="7"/>
      <c r="J7" s="7"/>
      <c r="K7" s="7"/>
      <c r="L7" s="7"/>
      <c r="M7" s="7"/>
      <c r="N7" s="7"/>
      <c r="X7" s="5"/>
      <c r="Y7" s="5"/>
      <c r="Z7" s="64"/>
    </row>
    <row r="8" spans="2:27" ht="6.75" customHeight="1" thickBot="1" x14ac:dyDescent="0.3">
      <c r="B8" s="65"/>
      <c r="C8" s="66"/>
      <c r="D8" s="66"/>
      <c r="E8" s="66"/>
      <c r="F8" s="67"/>
      <c r="G8" s="68"/>
      <c r="H8" s="68"/>
      <c r="I8" s="66"/>
      <c r="J8" s="69"/>
      <c r="K8" s="7"/>
      <c r="L8" s="7"/>
      <c r="M8" s="7"/>
      <c r="N8" s="7"/>
      <c r="X8" s="5"/>
      <c r="Y8" s="5"/>
      <c r="Z8" s="64"/>
    </row>
    <row r="9" spans="2:27" ht="24" customHeight="1" thickBot="1" x14ac:dyDescent="0.3">
      <c r="B9" s="70" t="s">
        <v>80</v>
      </c>
      <c r="C9" s="71"/>
      <c r="D9" s="71"/>
      <c r="E9" s="71"/>
      <c r="F9" s="72"/>
      <c r="G9" s="72"/>
      <c r="H9" s="73" t="s">
        <v>53</v>
      </c>
      <c r="I9" s="26">
        <v>1000</v>
      </c>
      <c r="J9" s="74"/>
      <c r="K9" s="7"/>
      <c r="L9" s="7"/>
      <c r="M9" s="7"/>
      <c r="N9" s="7"/>
      <c r="X9" s="5"/>
      <c r="Y9" s="5"/>
      <c r="Z9" s="64"/>
    </row>
    <row r="10" spans="2:27" ht="6" customHeight="1" thickBot="1" x14ac:dyDescent="0.3">
      <c r="B10" s="70"/>
      <c r="C10" s="71"/>
      <c r="D10" s="71"/>
      <c r="E10" s="71"/>
      <c r="F10" s="75"/>
      <c r="G10" s="76"/>
      <c r="H10" s="73"/>
      <c r="I10" s="77"/>
      <c r="J10" s="74"/>
      <c r="K10" s="7"/>
      <c r="L10" s="7"/>
      <c r="M10" s="7"/>
      <c r="N10" s="7"/>
      <c r="X10" s="5"/>
      <c r="Y10" s="5"/>
      <c r="Z10" s="64"/>
    </row>
    <row r="11" spans="2:27" ht="24" customHeight="1" thickBot="1" x14ac:dyDescent="0.3">
      <c r="B11" s="70" t="s">
        <v>61</v>
      </c>
      <c r="C11" s="71"/>
      <c r="D11" s="71"/>
      <c r="E11" s="71"/>
      <c r="F11" s="78"/>
      <c r="G11" s="78"/>
      <c r="H11" s="73" t="s">
        <v>53</v>
      </c>
      <c r="I11" s="26">
        <v>90</v>
      </c>
      <c r="J11" s="74"/>
      <c r="K11" s="7"/>
      <c r="L11" s="7"/>
      <c r="M11" s="7"/>
      <c r="N11" s="7"/>
      <c r="X11" s="5"/>
      <c r="Y11" s="5"/>
      <c r="Z11" s="64"/>
    </row>
    <row r="12" spans="2:27" ht="6" customHeight="1" thickBot="1" x14ac:dyDescent="0.3">
      <c r="B12" s="70"/>
      <c r="C12" s="71"/>
      <c r="D12" s="71"/>
      <c r="E12" s="71"/>
      <c r="F12" s="75"/>
      <c r="G12" s="76"/>
      <c r="H12" s="73"/>
      <c r="I12" s="77"/>
      <c r="J12" s="74"/>
      <c r="K12" s="7"/>
      <c r="L12" s="7"/>
      <c r="M12" s="7"/>
      <c r="N12" s="7"/>
      <c r="X12" s="5"/>
      <c r="Y12" s="5"/>
      <c r="Z12" s="64"/>
    </row>
    <row r="13" spans="2:27" ht="24" customHeight="1" thickBot="1" x14ac:dyDescent="0.3">
      <c r="B13" s="70" t="s">
        <v>55</v>
      </c>
      <c r="C13" s="71"/>
      <c r="D13" s="71"/>
      <c r="E13" s="71"/>
      <c r="F13" s="79"/>
      <c r="G13" s="78"/>
      <c r="H13" s="73" t="s">
        <v>53</v>
      </c>
      <c r="I13" s="26">
        <v>10</v>
      </c>
      <c r="J13" s="74"/>
      <c r="K13" s="7"/>
      <c r="L13" s="7"/>
      <c r="M13" s="7"/>
      <c r="N13" s="7"/>
      <c r="X13" s="5"/>
      <c r="Y13" s="5"/>
      <c r="Z13" s="64"/>
    </row>
    <row r="14" spans="2:27" ht="6.75" customHeight="1" thickBot="1" x14ac:dyDescent="0.3">
      <c r="B14" s="70"/>
      <c r="C14" s="71"/>
      <c r="D14" s="71"/>
      <c r="E14" s="71"/>
      <c r="F14" s="75"/>
      <c r="G14" s="76"/>
      <c r="H14" s="6"/>
      <c r="I14" s="77"/>
      <c r="J14" s="74"/>
      <c r="K14" s="7"/>
      <c r="L14" s="7"/>
      <c r="M14" s="7"/>
      <c r="N14" s="7"/>
      <c r="X14" s="5"/>
      <c r="Y14" s="5"/>
      <c r="Z14" s="64"/>
    </row>
    <row r="15" spans="2:27" ht="24" customHeight="1" thickBot="1" x14ac:dyDescent="0.3">
      <c r="B15" s="80" t="s">
        <v>13</v>
      </c>
      <c r="C15" s="81"/>
      <c r="D15" s="81"/>
      <c r="E15" s="81"/>
      <c r="F15" s="72"/>
      <c r="G15" s="72"/>
      <c r="H15" s="6"/>
      <c r="I15" s="27">
        <f>I11+I13</f>
        <v>100</v>
      </c>
      <c r="J15" s="74"/>
      <c r="K15" s="7"/>
      <c r="L15" s="7"/>
      <c r="M15" s="7"/>
      <c r="N15" s="7"/>
      <c r="X15" s="5"/>
      <c r="Y15" s="5"/>
      <c r="Z15" s="64"/>
    </row>
    <row r="16" spans="2:27" ht="6" customHeight="1" thickBot="1" x14ac:dyDescent="0.3">
      <c r="B16" s="80"/>
      <c r="C16" s="81"/>
      <c r="D16" s="81"/>
      <c r="E16" s="81"/>
      <c r="F16" s="82"/>
      <c r="G16" s="82"/>
      <c r="H16" s="6"/>
      <c r="I16" s="83"/>
      <c r="J16" s="74"/>
      <c r="K16" s="7"/>
      <c r="L16" s="7"/>
      <c r="M16" s="7"/>
      <c r="N16" s="7"/>
      <c r="X16" s="5"/>
      <c r="Y16" s="5"/>
      <c r="Z16" s="64"/>
    </row>
    <row r="17" spans="2:26" ht="24" customHeight="1" thickBot="1" x14ac:dyDescent="0.3">
      <c r="B17" s="170" t="s">
        <v>56</v>
      </c>
      <c r="C17" s="113"/>
      <c r="D17" s="113"/>
      <c r="E17" s="113"/>
      <c r="F17" s="174"/>
      <c r="G17" s="174"/>
      <c r="H17" s="175" t="s">
        <v>54</v>
      </c>
      <c r="I17" s="176">
        <v>30</v>
      </c>
      <c r="J17" s="74"/>
      <c r="K17" s="7"/>
      <c r="L17" s="7"/>
      <c r="M17" s="7"/>
      <c r="N17" s="7"/>
      <c r="X17" s="5"/>
      <c r="Y17" s="5"/>
      <c r="Z17" s="64"/>
    </row>
    <row r="18" spans="2:26" ht="6" customHeight="1" thickBot="1" x14ac:dyDescent="0.3">
      <c r="B18" s="170"/>
      <c r="C18" s="113"/>
      <c r="D18" s="113"/>
      <c r="E18" s="113"/>
      <c r="F18" s="177"/>
      <c r="G18" s="177"/>
      <c r="H18" s="114"/>
      <c r="I18" s="178"/>
      <c r="J18" s="74"/>
      <c r="K18" s="7"/>
      <c r="L18" s="7"/>
      <c r="M18" s="7"/>
      <c r="N18" s="7"/>
      <c r="X18" s="5"/>
      <c r="Y18" s="5"/>
      <c r="Z18" s="64"/>
    </row>
    <row r="19" spans="2:26" ht="24" customHeight="1" thickBot="1" x14ac:dyDescent="0.3">
      <c r="B19" s="170" t="s">
        <v>57</v>
      </c>
      <c r="C19" s="113"/>
      <c r="D19" s="113"/>
      <c r="E19" s="113"/>
      <c r="F19" s="271" t="s">
        <v>58</v>
      </c>
      <c r="G19" s="271"/>
      <c r="H19" s="272"/>
      <c r="I19" s="173">
        <v>60</v>
      </c>
      <c r="J19" s="74"/>
      <c r="K19" s="7"/>
      <c r="L19" s="7"/>
      <c r="M19" s="7"/>
      <c r="N19" s="7"/>
      <c r="X19" s="5"/>
      <c r="Y19" s="5"/>
      <c r="Z19" s="64"/>
    </row>
    <row r="20" spans="2:26" ht="6" customHeight="1" thickBot="1" x14ac:dyDescent="0.3">
      <c r="B20" s="170"/>
      <c r="C20" s="113"/>
      <c r="D20" s="113"/>
      <c r="E20" s="113"/>
      <c r="F20" s="179"/>
      <c r="G20" s="179"/>
      <c r="H20" s="114"/>
      <c r="I20" s="180"/>
      <c r="J20" s="74"/>
      <c r="K20" s="7"/>
      <c r="L20" s="7"/>
      <c r="M20" s="7"/>
      <c r="N20" s="7"/>
      <c r="X20" s="5"/>
      <c r="Y20" s="5"/>
      <c r="Z20" s="64"/>
    </row>
    <row r="21" spans="2:26" ht="24" customHeight="1" thickBot="1" x14ac:dyDescent="0.3">
      <c r="B21" s="170" t="s">
        <v>14</v>
      </c>
      <c r="C21" s="113"/>
      <c r="D21" s="113"/>
      <c r="E21" s="113"/>
      <c r="F21" s="181"/>
      <c r="G21" s="181"/>
      <c r="H21" s="114"/>
      <c r="I21" s="176">
        <v>1985</v>
      </c>
      <c r="J21" s="74"/>
      <c r="K21" s="7"/>
      <c r="L21" s="7"/>
      <c r="M21" s="7"/>
      <c r="N21" s="7"/>
      <c r="X21" s="5"/>
      <c r="Y21" s="5"/>
      <c r="Z21" s="64"/>
    </row>
    <row r="22" spans="2:26" ht="6" customHeight="1" thickBot="1" x14ac:dyDescent="0.3">
      <c r="B22" s="170"/>
      <c r="C22" s="113"/>
      <c r="D22" s="113"/>
      <c r="E22" s="113"/>
      <c r="F22" s="179"/>
      <c r="G22" s="179"/>
      <c r="H22" s="114"/>
      <c r="I22" s="180"/>
      <c r="J22" s="74"/>
      <c r="K22" s="7"/>
      <c r="L22" s="7"/>
      <c r="M22" s="7"/>
      <c r="N22" s="7"/>
      <c r="X22" s="5"/>
      <c r="Y22" s="5"/>
      <c r="Z22" s="64"/>
    </row>
    <row r="23" spans="2:26" ht="24" customHeight="1" thickBot="1" x14ac:dyDescent="0.3">
      <c r="B23" s="170" t="s">
        <v>15</v>
      </c>
      <c r="C23" s="113"/>
      <c r="D23" s="113"/>
      <c r="E23" s="113"/>
      <c r="F23" s="181"/>
      <c r="G23" s="181"/>
      <c r="H23" s="114"/>
      <c r="I23" s="182">
        <v>1985</v>
      </c>
      <c r="J23" s="74"/>
      <c r="K23" s="7"/>
      <c r="L23" s="7"/>
      <c r="M23" s="7"/>
      <c r="X23" s="5"/>
      <c r="Y23" s="5"/>
      <c r="Z23" s="64"/>
    </row>
    <row r="24" spans="2:26" ht="6" customHeight="1" x14ac:dyDescent="0.25">
      <c r="B24" s="85"/>
      <c r="C24" s="86"/>
      <c r="D24" s="86"/>
      <c r="E24" s="86"/>
      <c r="F24" s="87"/>
      <c r="G24" s="87"/>
      <c r="H24" s="88"/>
      <c r="I24" s="89"/>
      <c r="J24" s="90"/>
      <c r="K24" s="7"/>
      <c r="L24" s="7"/>
      <c r="M24" s="7"/>
      <c r="X24" s="5"/>
      <c r="Y24" s="5"/>
      <c r="Z24" s="64"/>
    </row>
    <row r="25" spans="2:26" ht="6" customHeight="1" x14ac:dyDescent="0.25">
      <c r="B25" s="71"/>
      <c r="C25" s="71"/>
      <c r="D25" s="71"/>
      <c r="E25" s="71"/>
      <c r="F25" s="84"/>
      <c r="G25" s="84"/>
      <c r="H25" s="9"/>
      <c r="I25" s="91"/>
      <c r="J25" s="9"/>
      <c r="K25" s="7"/>
      <c r="L25" s="7"/>
      <c r="M25" s="7"/>
      <c r="X25" s="5"/>
      <c r="Y25" s="5"/>
      <c r="Z25" s="64"/>
    </row>
    <row r="26" spans="2:26" ht="33" customHeight="1" x14ac:dyDescent="0.25">
      <c r="B26" s="92" t="s">
        <v>7</v>
      </c>
      <c r="C26" s="71"/>
      <c r="D26" s="71"/>
      <c r="E26" s="71"/>
      <c r="F26" s="75"/>
      <c r="G26" s="71"/>
      <c r="H26" s="76"/>
      <c r="I26" s="48"/>
      <c r="J26" s="7"/>
      <c r="K26" s="7"/>
      <c r="L26" s="7"/>
      <c r="M26" s="7"/>
      <c r="N26" s="7"/>
      <c r="Y26" s="5"/>
      <c r="Z26" s="64"/>
    </row>
    <row r="27" spans="2:26" ht="6.75" customHeight="1" x14ac:dyDescent="0.25">
      <c r="B27" s="93"/>
      <c r="C27" s="94"/>
      <c r="D27" s="94"/>
      <c r="E27" s="94"/>
      <c r="F27" s="95"/>
      <c r="G27" s="94"/>
      <c r="H27" s="96"/>
      <c r="I27" s="94"/>
      <c r="J27" s="69"/>
      <c r="K27" s="7"/>
      <c r="L27" s="7"/>
      <c r="M27" s="7"/>
      <c r="N27" s="7"/>
      <c r="Y27" s="5"/>
      <c r="Z27" s="64"/>
    </row>
    <row r="28" spans="2:26" ht="41.25" customHeight="1" x14ac:dyDescent="0.25">
      <c r="B28" s="273" t="s">
        <v>49</v>
      </c>
      <c r="C28" s="278"/>
      <c r="D28" s="278"/>
      <c r="E28" s="278"/>
      <c r="F28" s="278"/>
      <c r="G28" s="278"/>
      <c r="H28" s="7"/>
      <c r="I28" s="7"/>
      <c r="J28" s="74"/>
      <c r="K28" s="7"/>
      <c r="L28" s="7"/>
      <c r="M28" s="7"/>
      <c r="N28" s="7"/>
      <c r="Y28" s="5"/>
      <c r="Z28" s="64"/>
    </row>
    <row r="29" spans="2:26" ht="41.25" customHeight="1" thickBot="1" x14ac:dyDescent="0.3">
      <c r="B29" s="279"/>
      <c r="C29" s="278"/>
      <c r="D29" s="278"/>
      <c r="E29" s="278"/>
      <c r="F29" s="278"/>
      <c r="G29" s="278"/>
      <c r="H29" s="1"/>
      <c r="I29" s="9"/>
      <c r="J29" s="74"/>
      <c r="K29" s="7"/>
      <c r="L29" s="7"/>
      <c r="M29" s="7"/>
      <c r="N29" s="7"/>
      <c r="Y29" s="5"/>
      <c r="Z29" s="64"/>
    </row>
    <row r="30" spans="2:26" ht="24" customHeight="1" thickBot="1" x14ac:dyDescent="0.3">
      <c r="B30" s="70" t="s">
        <v>43</v>
      </c>
      <c r="C30" s="71"/>
      <c r="D30" s="71"/>
      <c r="E30" s="71"/>
      <c r="F30" s="75"/>
      <c r="G30" s="71"/>
      <c r="H30" s="76"/>
      <c r="I30" s="28" t="str">
        <f>IF(I9/I15&lt;1.5,"NON","OUI")</f>
        <v>OUI</v>
      </c>
      <c r="J30" s="74"/>
      <c r="K30" s="7"/>
      <c r="L30" s="7"/>
      <c r="M30" s="7"/>
      <c r="N30" s="7"/>
      <c r="Y30" s="5"/>
      <c r="Z30" s="64"/>
    </row>
    <row r="31" spans="2:26" ht="8.25" customHeight="1" x14ac:dyDescent="0.25">
      <c r="B31" s="97"/>
      <c r="C31" s="88"/>
      <c r="D31" s="88"/>
      <c r="E31" s="88"/>
      <c r="F31" s="98"/>
      <c r="G31" s="88"/>
      <c r="H31" s="99"/>
      <c r="I31" s="88"/>
      <c r="J31" s="90"/>
      <c r="K31" s="7"/>
      <c r="L31" s="7"/>
      <c r="M31" s="7"/>
      <c r="N31" s="7"/>
      <c r="Y31" s="5"/>
      <c r="Z31" s="64"/>
    </row>
    <row r="32" spans="2:26" ht="24" customHeight="1" thickBot="1" x14ac:dyDescent="0.3">
      <c r="B32" s="100"/>
      <c r="C32" s="9"/>
      <c r="D32" s="29" t="str">
        <f>IF(I30="OUI","OUI","")</f>
        <v>OUI</v>
      </c>
      <c r="E32" s="9"/>
      <c r="F32" s="101"/>
      <c r="G32" s="9"/>
      <c r="H32" s="1"/>
      <c r="I32" s="7"/>
      <c r="J32" s="7"/>
      <c r="K32" s="7"/>
      <c r="L32" s="7"/>
      <c r="M32" s="7"/>
      <c r="N32" s="7"/>
      <c r="Y32" s="5"/>
      <c r="Z32" s="64"/>
    </row>
    <row r="33" spans="2:26" ht="6.75" customHeight="1" x14ac:dyDescent="0.3">
      <c r="B33" s="100"/>
      <c r="C33" s="9"/>
      <c r="D33" s="2"/>
      <c r="E33" s="9"/>
      <c r="F33" s="101"/>
      <c r="G33" s="9"/>
      <c r="H33" s="1"/>
      <c r="I33" s="7"/>
      <c r="J33" s="7"/>
      <c r="K33" s="7"/>
      <c r="L33" s="7"/>
      <c r="M33" s="7"/>
      <c r="N33" s="7"/>
      <c r="Y33" s="5"/>
      <c r="Z33" s="64"/>
    </row>
    <row r="34" spans="2:26" ht="33" customHeight="1" x14ac:dyDescent="0.25">
      <c r="B34" s="100" t="s">
        <v>8</v>
      </c>
      <c r="C34" s="9"/>
      <c r="D34" s="9"/>
      <c r="E34" s="9"/>
      <c r="F34" s="101"/>
      <c r="G34" s="9"/>
      <c r="H34" s="1"/>
      <c r="I34" s="7"/>
      <c r="J34" s="7"/>
      <c r="K34" s="7"/>
      <c r="L34" s="7"/>
      <c r="M34" s="7"/>
      <c r="N34" s="7"/>
      <c r="Y34" s="5"/>
      <c r="Z34" s="64"/>
    </row>
    <row r="35" spans="2:26" ht="6.75" customHeight="1" x14ac:dyDescent="0.25">
      <c r="B35" s="102"/>
      <c r="C35" s="66"/>
      <c r="D35" s="66"/>
      <c r="E35" s="66"/>
      <c r="F35" s="67"/>
      <c r="G35" s="66"/>
      <c r="H35" s="68"/>
      <c r="I35" s="66"/>
      <c r="J35" s="69"/>
      <c r="K35" s="7"/>
      <c r="L35" s="7"/>
      <c r="M35" s="7"/>
      <c r="N35" s="7"/>
      <c r="Y35" s="5"/>
      <c r="Z35" s="64"/>
    </row>
    <row r="36" spans="2:26" ht="24" customHeight="1" thickBot="1" x14ac:dyDescent="0.3">
      <c r="B36" s="273" t="s">
        <v>62</v>
      </c>
      <c r="C36" s="274"/>
      <c r="D36" s="274"/>
      <c r="E36" s="274"/>
      <c r="F36" s="274"/>
      <c r="G36" s="274"/>
      <c r="H36" s="274"/>
      <c r="I36" s="9"/>
      <c r="J36" s="74"/>
      <c r="K36" s="7"/>
      <c r="L36" s="7"/>
      <c r="M36" s="7"/>
      <c r="N36" s="7"/>
      <c r="Y36" s="5"/>
      <c r="Z36" s="64"/>
    </row>
    <row r="37" spans="2:26" ht="24" customHeight="1" thickBot="1" x14ac:dyDescent="0.3">
      <c r="B37" s="103" t="s">
        <v>44</v>
      </c>
      <c r="C37" s="9"/>
      <c r="D37" s="9"/>
      <c r="E37" s="9"/>
      <c r="F37" s="101"/>
      <c r="G37" s="9"/>
      <c r="H37" s="1"/>
      <c r="I37" s="30" t="str">
        <f>IF(I17&gt;10,"OUI","NON")</f>
        <v>OUI</v>
      </c>
      <c r="J37" s="74"/>
      <c r="K37" s="7"/>
      <c r="L37" s="7"/>
      <c r="M37" s="7"/>
      <c r="N37" s="7"/>
      <c r="Y37" s="5"/>
      <c r="Z37" s="5"/>
    </row>
    <row r="38" spans="2:26" ht="6" customHeight="1" x14ac:dyDescent="0.25">
      <c r="B38" s="97"/>
      <c r="C38" s="88"/>
      <c r="D38" s="88"/>
      <c r="E38" s="88"/>
      <c r="F38" s="98"/>
      <c r="G38" s="88"/>
      <c r="H38" s="99"/>
      <c r="I38" s="88"/>
      <c r="J38" s="90"/>
      <c r="K38" s="7"/>
      <c r="L38" s="7"/>
      <c r="M38" s="7"/>
      <c r="N38" s="7"/>
      <c r="Y38" s="5"/>
      <c r="Z38" s="5"/>
    </row>
    <row r="39" spans="2:26" ht="24" customHeight="1" thickBot="1" x14ac:dyDescent="0.3">
      <c r="B39" s="100"/>
      <c r="C39" s="9"/>
      <c r="D39" s="29" t="str">
        <f>IF(I37="OUI","OUI","")</f>
        <v>OUI</v>
      </c>
      <c r="E39" s="9"/>
      <c r="F39" s="101"/>
      <c r="G39" s="9"/>
      <c r="H39" s="1"/>
      <c r="I39" s="235" t="s">
        <v>31</v>
      </c>
      <c r="J39" s="235"/>
      <c r="K39" s="235"/>
      <c r="L39" s="7"/>
      <c r="M39" s="7"/>
      <c r="N39" s="7"/>
      <c r="Y39" s="5"/>
      <c r="Z39" s="5"/>
    </row>
    <row r="40" spans="2:26" ht="6" customHeight="1" x14ac:dyDescent="0.25">
      <c r="B40" s="100"/>
      <c r="C40" s="9"/>
      <c r="D40" s="9"/>
      <c r="E40" s="9"/>
      <c r="F40" s="101"/>
      <c r="G40" s="9"/>
      <c r="H40" s="7"/>
      <c r="I40" s="7"/>
      <c r="J40" s="7"/>
      <c r="K40" s="7"/>
      <c r="L40" s="7"/>
      <c r="M40" s="7"/>
      <c r="N40" s="7"/>
      <c r="Y40" s="5"/>
      <c r="Z40" s="5"/>
    </row>
    <row r="41" spans="2:26" ht="32.25" customHeight="1" x14ac:dyDescent="0.25">
      <c r="B41" s="100" t="s">
        <v>9</v>
      </c>
      <c r="C41" s="9"/>
      <c r="D41" s="9"/>
      <c r="E41" s="9"/>
      <c r="F41" s="101"/>
      <c r="G41" s="9"/>
      <c r="H41" s="1"/>
      <c r="I41" s="7"/>
      <c r="J41" s="7"/>
      <c r="K41" s="7"/>
      <c r="L41" s="7"/>
      <c r="M41" s="7"/>
      <c r="N41" s="7"/>
      <c r="O41" s="5"/>
      <c r="P41" s="5"/>
      <c r="Q41" s="5"/>
      <c r="Y41" s="5"/>
      <c r="Z41" s="5"/>
    </row>
    <row r="42" spans="2:26" ht="6.75" customHeight="1" x14ac:dyDescent="0.25">
      <c r="B42" s="102"/>
      <c r="C42" s="66"/>
      <c r="D42" s="66"/>
      <c r="E42" s="66"/>
      <c r="F42" s="67"/>
      <c r="G42" s="66"/>
      <c r="H42" s="68"/>
      <c r="I42" s="66"/>
      <c r="J42" s="69"/>
      <c r="K42" s="7"/>
      <c r="L42" s="7"/>
      <c r="M42" s="7"/>
      <c r="N42" s="7"/>
      <c r="O42" s="5"/>
      <c r="P42" s="5"/>
      <c r="Q42" s="5"/>
      <c r="Y42" s="5"/>
      <c r="Z42" s="5"/>
    </row>
    <row r="43" spans="2:26" ht="18" x14ac:dyDescent="0.25">
      <c r="B43" s="273" t="s">
        <v>81</v>
      </c>
      <c r="C43" s="274"/>
      <c r="D43" s="274"/>
      <c r="E43" s="274"/>
      <c r="F43" s="274"/>
      <c r="G43" s="274"/>
      <c r="H43" s="1"/>
      <c r="I43" s="9"/>
      <c r="J43" s="74"/>
      <c r="K43" s="7"/>
      <c r="L43" s="7"/>
      <c r="M43" s="7"/>
      <c r="N43" s="7"/>
      <c r="O43" s="5"/>
      <c r="P43" s="5"/>
      <c r="Q43" s="5"/>
      <c r="Y43" s="5"/>
      <c r="Z43" s="5"/>
    </row>
    <row r="44" spans="2:26" ht="18" x14ac:dyDescent="0.25">
      <c r="B44" s="273"/>
      <c r="C44" s="274"/>
      <c r="D44" s="274"/>
      <c r="E44" s="274"/>
      <c r="F44" s="274"/>
      <c r="G44" s="274"/>
      <c r="H44" s="1"/>
      <c r="I44" s="9"/>
      <c r="J44" s="74"/>
      <c r="K44" s="7"/>
      <c r="L44" s="7"/>
      <c r="M44" s="7"/>
      <c r="N44" s="7"/>
      <c r="O44" s="5"/>
      <c r="P44" s="5"/>
      <c r="Q44" s="5"/>
      <c r="Y44" s="5"/>
      <c r="Z44" s="5"/>
    </row>
    <row r="45" spans="2:26" ht="6" customHeight="1" thickBot="1" x14ac:dyDescent="0.3">
      <c r="B45" s="103"/>
      <c r="C45" s="9"/>
      <c r="D45" s="9"/>
      <c r="E45" s="9"/>
      <c r="F45" s="9"/>
      <c r="G45" s="9"/>
      <c r="H45" s="9"/>
      <c r="I45" s="9"/>
      <c r="J45" s="74"/>
      <c r="K45" s="7"/>
      <c r="L45" s="7"/>
      <c r="M45" s="7"/>
      <c r="N45" s="7"/>
      <c r="Y45" s="5"/>
      <c r="Z45" s="5"/>
    </row>
    <row r="46" spans="2:26" ht="24" customHeight="1" thickBot="1" x14ac:dyDescent="0.3">
      <c r="B46" s="105" t="s">
        <v>86</v>
      </c>
      <c r="C46" s="71"/>
      <c r="D46" s="71"/>
      <c r="E46" s="71"/>
      <c r="F46" s="264" t="s">
        <v>88</v>
      </c>
      <c r="G46" s="226"/>
      <c r="H46" s="71" t="s">
        <v>0</v>
      </c>
      <c r="I46" s="31">
        <v>5</v>
      </c>
      <c r="J46" s="74"/>
      <c r="K46" s="7"/>
      <c r="L46" s="7"/>
      <c r="M46" s="7"/>
      <c r="N46" s="7"/>
      <c r="Y46" s="5"/>
      <c r="Z46" s="5"/>
    </row>
    <row r="47" spans="2:26" ht="24" customHeight="1" thickBot="1" x14ac:dyDescent="0.3">
      <c r="B47" s="105" t="s">
        <v>87</v>
      </c>
      <c r="C47" s="71"/>
      <c r="D47" s="71"/>
      <c r="E47" s="71"/>
      <c r="F47" s="264"/>
      <c r="G47" s="226"/>
      <c r="H47" s="71" t="s">
        <v>0</v>
      </c>
      <c r="I47" s="31">
        <v>5</v>
      </c>
      <c r="J47" s="74"/>
      <c r="K47" s="7"/>
      <c r="L47" s="7"/>
      <c r="M47" s="7"/>
      <c r="N47" s="7"/>
      <c r="Y47" s="5"/>
      <c r="Z47" s="5"/>
    </row>
    <row r="48" spans="2:26" ht="6.75" customHeight="1" thickBot="1" x14ac:dyDescent="0.3">
      <c r="B48" s="105"/>
      <c r="C48" s="71"/>
      <c r="D48" s="71"/>
      <c r="E48" s="71"/>
      <c r="F48" s="264"/>
      <c r="G48" s="7"/>
      <c r="H48" s="71"/>
      <c r="I48" s="71"/>
      <c r="J48" s="74"/>
      <c r="K48" s="7"/>
      <c r="L48" s="7"/>
      <c r="M48" s="7"/>
      <c r="N48" s="7"/>
      <c r="Y48" s="5"/>
      <c r="Z48" s="5"/>
    </row>
    <row r="49" spans="2:26" ht="24" customHeight="1" thickBot="1" x14ac:dyDescent="0.3">
      <c r="B49" s="105" t="s">
        <v>64</v>
      </c>
      <c r="C49" s="71"/>
      <c r="D49" s="71"/>
      <c r="E49" s="71"/>
      <c r="F49" s="264"/>
      <c r="G49" s="7"/>
      <c r="H49" s="71" t="s">
        <v>2</v>
      </c>
      <c r="I49" s="32">
        <f>IF(I47&gt;I46,100*((I47/I46-1)),0)</f>
        <v>0</v>
      </c>
      <c r="J49" s="74"/>
      <c r="K49" s="7"/>
      <c r="L49" s="7"/>
      <c r="M49" s="7"/>
      <c r="N49" s="7"/>
      <c r="Y49" s="106"/>
      <c r="Z49" s="106"/>
    </row>
    <row r="50" spans="2:26" ht="6.75" customHeight="1" thickBot="1" x14ac:dyDescent="0.3">
      <c r="B50" s="105"/>
      <c r="C50" s="71"/>
      <c r="D50" s="71"/>
      <c r="E50" s="71"/>
      <c r="F50" s="71"/>
      <c r="G50" s="7"/>
      <c r="H50" s="71"/>
      <c r="I50" s="71"/>
      <c r="J50" s="74"/>
      <c r="K50" s="7"/>
      <c r="L50" s="7"/>
      <c r="M50" s="7"/>
      <c r="N50" s="7"/>
      <c r="Y50" s="106"/>
      <c r="Z50" s="106"/>
    </row>
    <row r="51" spans="2:26" ht="24" customHeight="1" thickBot="1" x14ac:dyDescent="0.3">
      <c r="B51" s="105" t="s">
        <v>59</v>
      </c>
      <c r="C51" s="71"/>
      <c r="D51" s="71"/>
      <c r="E51" s="71"/>
      <c r="F51" s="71"/>
      <c r="G51" s="7"/>
      <c r="H51" s="71" t="s">
        <v>1</v>
      </c>
      <c r="I51" s="31">
        <v>40</v>
      </c>
      <c r="J51" s="74"/>
      <c r="K51" s="7"/>
      <c r="L51" s="7"/>
      <c r="M51" s="7"/>
      <c r="N51" s="7"/>
      <c r="Y51" s="106"/>
      <c r="Z51" s="106"/>
    </row>
    <row r="52" spans="2:26" ht="24" customHeight="1" thickBot="1" x14ac:dyDescent="0.3">
      <c r="B52" s="105" t="s">
        <v>60</v>
      </c>
      <c r="C52" s="71"/>
      <c r="D52" s="71"/>
      <c r="E52" s="71"/>
      <c r="F52" s="71"/>
      <c r="G52" s="7"/>
      <c r="H52" s="71" t="s">
        <v>1</v>
      </c>
      <c r="I52" s="31">
        <v>40</v>
      </c>
      <c r="J52" s="74"/>
      <c r="K52" s="7"/>
      <c r="L52" s="7"/>
      <c r="M52" s="7"/>
      <c r="N52" s="7"/>
      <c r="Y52" s="5"/>
      <c r="Z52" s="5"/>
    </row>
    <row r="53" spans="2:26" ht="6.75" customHeight="1" thickBot="1" x14ac:dyDescent="0.3">
      <c r="B53" s="105"/>
      <c r="C53" s="71"/>
      <c r="D53" s="71"/>
      <c r="E53" s="71"/>
      <c r="F53" s="71"/>
      <c r="G53" s="7"/>
      <c r="H53" s="71"/>
      <c r="I53" s="71"/>
      <c r="J53" s="74"/>
      <c r="K53" s="7"/>
      <c r="L53" s="7"/>
      <c r="M53" s="7"/>
      <c r="N53" s="7"/>
      <c r="Y53" s="5"/>
      <c r="Z53" s="5"/>
    </row>
    <row r="54" spans="2:26" ht="24" customHeight="1" thickBot="1" x14ac:dyDescent="0.3">
      <c r="B54" s="105" t="s">
        <v>63</v>
      </c>
      <c r="C54" s="71"/>
      <c r="D54" s="71"/>
      <c r="E54" s="71"/>
      <c r="F54" s="71"/>
      <c r="G54" s="7"/>
      <c r="H54" s="71" t="s">
        <v>2</v>
      </c>
      <c r="I54" s="33">
        <f>IF(I52&gt;I51,100*((I52/I51)-1),0)</f>
        <v>0</v>
      </c>
      <c r="J54" s="74"/>
      <c r="K54" s="7"/>
      <c r="L54" s="7"/>
      <c r="M54" s="7"/>
      <c r="N54" s="7"/>
      <c r="Y54" s="5"/>
      <c r="Z54" s="5"/>
    </row>
    <row r="55" spans="2:26" ht="6.75" customHeight="1" thickBot="1" x14ac:dyDescent="0.3">
      <c r="B55" s="170"/>
      <c r="C55" s="113"/>
      <c r="D55" s="113"/>
      <c r="E55" s="113"/>
      <c r="F55" s="113"/>
      <c r="G55" s="168"/>
      <c r="H55" s="113"/>
      <c r="I55" s="171"/>
      <c r="J55" s="74"/>
      <c r="K55" s="7"/>
      <c r="L55" s="7"/>
      <c r="M55" s="7"/>
      <c r="N55" s="7"/>
      <c r="Y55" s="5"/>
      <c r="Z55" s="5"/>
    </row>
    <row r="56" spans="2:26" ht="24" customHeight="1" thickBot="1" x14ac:dyDescent="0.3">
      <c r="B56" s="167" t="s">
        <v>82</v>
      </c>
      <c r="C56" s="113"/>
      <c r="D56" s="113"/>
      <c r="F56" s="265" t="s">
        <v>89</v>
      </c>
      <c r="G56" s="226"/>
      <c r="H56" s="113" t="s">
        <v>84</v>
      </c>
      <c r="I56" s="183">
        <v>15</v>
      </c>
      <c r="J56" s="74"/>
      <c r="K56" s="7"/>
      <c r="L56" s="7"/>
      <c r="M56" s="7"/>
      <c r="N56" s="7"/>
      <c r="Y56" s="5"/>
      <c r="Z56" s="5"/>
    </row>
    <row r="57" spans="2:26" ht="24" customHeight="1" thickBot="1" x14ac:dyDescent="0.3">
      <c r="B57" s="167" t="s">
        <v>83</v>
      </c>
      <c r="C57" s="113"/>
      <c r="D57" s="113"/>
      <c r="E57" s="226"/>
      <c r="F57" s="265"/>
      <c r="G57" s="226"/>
      <c r="H57" s="113" t="s">
        <v>84</v>
      </c>
      <c r="I57" s="183">
        <v>28</v>
      </c>
      <c r="J57" s="74"/>
      <c r="K57" s="7"/>
      <c r="L57" s="7"/>
      <c r="M57" s="7"/>
      <c r="N57" s="7"/>
      <c r="Y57" s="5"/>
      <c r="Z57" s="5"/>
    </row>
    <row r="58" spans="2:26" ht="6.75" customHeight="1" thickBot="1" x14ac:dyDescent="0.3">
      <c r="B58" s="167"/>
      <c r="C58" s="113"/>
      <c r="D58" s="113"/>
      <c r="E58" s="113"/>
      <c r="F58" s="265"/>
      <c r="G58" s="226"/>
      <c r="H58" s="113"/>
      <c r="I58" s="113"/>
      <c r="J58" s="74"/>
      <c r="K58" s="7"/>
      <c r="L58" s="7"/>
      <c r="M58" s="7"/>
      <c r="N58" s="7"/>
      <c r="Y58" s="5"/>
      <c r="Z58" s="5"/>
    </row>
    <row r="59" spans="2:26" ht="24" customHeight="1" thickBot="1" x14ac:dyDescent="0.3">
      <c r="B59" s="167" t="s">
        <v>85</v>
      </c>
      <c r="C59" s="113"/>
      <c r="D59" s="113"/>
      <c r="E59" s="113"/>
      <c r="F59" s="265"/>
      <c r="G59" s="226"/>
      <c r="H59" s="113" t="s">
        <v>2</v>
      </c>
      <c r="I59" s="169">
        <f>100*(I57-I56)/(I56)</f>
        <v>86.666666666666671</v>
      </c>
      <c r="J59" s="74"/>
      <c r="K59" s="7"/>
      <c r="L59" s="7"/>
      <c r="M59" s="7"/>
      <c r="N59" s="7"/>
      <c r="Y59" s="5"/>
      <c r="Z59" s="5"/>
    </row>
    <row r="60" spans="2:26" ht="6.75" customHeight="1" thickBot="1" x14ac:dyDescent="0.3">
      <c r="B60" s="105"/>
      <c r="C60" s="71"/>
      <c r="D60" s="71"/>
      <c r="E60" s="71"/>
      <c r="F60" s="71"/>
      <c r="G60" s="7"/>
      <c r="H60" s="71"/>
      <c r="I60" s="71"/>
      <c r="J60" s="107"/>
      <c r="K60" s="7"/>
      <c r="L60" s="7"/>
      <c r="M60" s="7"/>
      <c r="N60" s="7"/>
      <c r="Y60" s="5"/>
      <c r="Z60" s="5"/>
    </row>
    <row r="61" spans="2:26" ht="24" customHeight="1" thickBot="1" x14ac:dyDescent="0.3">
      <c r="B61" s="105" t="s">
        <v>93</v>
      </c>
      <c r="C61" s="71"/>
      <c r="D61" s="71"/>
      <c r="E61" s="71"/>
      <c r="F61" s="71"/>
      <c r="G61" s="7"/>
      <c r="H61" s="71" t="s">
        <v>2</v>
      </c>
      <c r="I61" s="33">
        <f>(I49+I54)</f>
        <v>0</v>
      </c>
      <c r="J61" s="74"/>
      <c r="K61" s="7"/>
      <c r="L61" s="109"/>
      <c r="M61" s="7"/>
      <c r="N61" s="7"/>
      <c r="O61" s="110"/>
      <c r="Y61" s="5"/>
      <c r="Z61" s="5"/>
    </row>
    <row r="62" spans="2:26" ht="6.75" customHeight="1" thickBot="1" x14ac:dyDescent="0.3">
      <c r="B62" s="105"/>
      <c r="C62" s="71"/>
      <c r="D62" s="71"/>
      <c r="E62" s="71"/>
      <c r="F62" s="71"/>
      <c r="G62" s="7"/>
      <c r="H62" s="71"/>
      <c r="I62" s="71"/>
      <c r="J62" s="107"/>
      <c r="K62" s="7"/>
      <c r="L62" s="7"/>
      <c r="M62" s="7"/>
      <c r="N62" s="7"/>
      <c r="Y62" s="5"/>
      <c r="Z62" s="5"/>
    </row>
    <row r="63" spans="2:26" ht="27" customHeight="1" thickBot="1" x14ac:dyDescent="0.3">
      <c r="B63" s="105" t="s">
        <v>93</v>
      </c>
      <c r="C63" s="112"/>
      <c r="D63" s="112"/>
      <c r="E63" s="112"/>
      <c r="F63" s="71"/>
      <c r="G63" s="7"/>
      <c r="H63" s="228" t="s">
        <v>91</v>
      </c>
      <c r="I63" s="36">
        <f>(1-(100/((I61)+100)))*I11</f>
        <v>0</v>
      </c>
      <c r="J63" s="74"/>
      <c r="K63" s="7"/>
      <c r="L63" s="7"/>
      <c r="M63" s="7"/>
      <c r="N63" s="7"/>
      <c r="Y63" s="5"/>
      <c r="Z63" s="5"/>
    </row>
    <row r="64" spans="2:26" ht="6" customHeight="1" thickBot="1" x14ac:dyDescent="0.3">
      <c r="B64" s="70"/>
      <c r="C64" s="113"/>
      <c r="D64" s="113"/>
      <c r="E64" s="113"/>
      <c r="F64" s="267"/>
      <c r="G64" s="267"/>
      <c r="H64" s="267"/>
      <c r="I64" s="114"/>
      <c r="J64" s="74"/>
      <c r="K64" s="7"/>
      <c r="L64" s="7"/>
      <c r="M64" s="7"/>
      <c r="N64" s="7"/>
      <c r="Y64" s="5"/>
      <c r="Z64" s="5"/>
    </row>
    <row r="65" spans="2:26" ht="24" customHeight="1" thickBot="1" x14ac:dyDescent="0.3">
      <c r="B65" s="115" t="s">
        <v>94</v>
      </c>
      <c r="C65" s="71"/>
      <c r="D65" s="71"/>
      <c r="E65" s="71"/>
      <c r="F65" s="71"/>
      <c r="G65" s="116"/>
      <c r="H65" s="228" t="s">
        <v>91</v>
      </c>
      <c r="I65" s="36">
        <f>I11-I63</f>
        <v>90</v>
      </c>
      <c r="J65" s="74"/>
      <c r="K65" s="7"/>
      <c r="L65" s="7"/>
      <c r="M65" s="7"/>
      <c r="N65" s="7"/>
      <c r="Y65" s="5"/>
      <c r="Z65" s="5"/>
    </row>
    <row r="66" spans="2:26" ht="6" customHeight="1" thickBot="1" x14ac:dyDescent="0.3">
      <c r="B66" s="111"/>
      <c r="C66" s="71"/>
      <c r="D66" s="71"/>
      <c r="E66" s="71"/>
      <c r="F66" s="71"/>
      <c r="G66" s="71"/>
      <c r="H66" s="71"/>
      <c r="I66" s="9"/>
      <c r="J66" s="74"/>
      <c r="K66" s="7"/>
      <c r="L66" s="7"/>
      <c r="M66" s="7"/>
      <c r="N66" s="7"/>
      <c r="Y66" s="5"/>
      <c r="Z66" s="5"/>
    </row>
    <row r="67" spans="2:26" ht="24" customHeight="1" thickBot="1" x14ac:dyDescent="0.3">
      <c r="B67" s="115" t="s">
        <v>95</v>
      </c>
      <c r="C67" s="113"/>
      <c r="D67" s="113"/>
      <c r="E67" s="113"/>
      <c r="F67" s="118"/>
      <c r="G67" s="168"/>
      <c r="H67" s="228" t="s">
        <v>91</v>
      </c>
      <c r="I67" s="36">
        <f>I65*(1-(100/(I59+100)))</f>
        <v>41.785714285714285</v>
      </c>
      <c r="J67" s="74"/>
      <c r="K67" s="7"/>
      <c r="L67" s="7"/>
      <c r="M67" s="7"/>
      <c r="N67" s="7"/>
      <c r="Y67" s="5"/>
      <c r="Z67" s="5"/>
    </row>
    <row r="68" spans="2:26" ht="6.75" customHeight="1" thickBot="1" x14ac:dyDescent="0.3">
      <c r="B68" s="166"/>
      <c r="C68" s="113"/>
      <c r="D68" s="113"/>
      <c r="E68" s="113"/>
      <c r="F68" s="113"/>
      <c r="G68" s="113"/>
      <c r="H68" s="172"/>
      <c r="I68" s="114"/>
      <c r="J68" s="74"/>
      <c r="K68" s="7"/>
      <c r="L68" s="7"/>
      <c r="M68" s="7"/>
      <c r="N68" s="7"/>
      <c r="Y68" s="5"/>
      <c r="Z68" s="5"/>
    </row>
    <row r="69" spans="2:26" ht="24" customHeight="1" thickBot="1" x14ac:dyDescent="0.3">
      <c r="B69" s="115" t="s">
        <v>92</v>
      </c>
      <c r="C69" s="113"/>
      <c r="D69" s="113"/>
      <c r="E69" s="113"/>
      <c r="F69" s="118"/>
      <c r="G69" s="118"/>
      <c r="H69" s="228" t="s">
        <v>91</v>
      </c>
      <c r="I69" s="36">
        <f>I11-I63-I67</f>
        <v>48.214285714285715</v>
      </c>
      <c r="J69" s="74"/>
      <c r="K69" s="7"/>
      <c r="L69" s="7"/>
      <c r="M69" s="7"/>
      <c r="N69" s="7"/>
      <c r="Y69" s="5"/>
      <c r="Z69" s="5"/>
    </row>
    <row r="70" spans="2:26" ht="6.75" customHeight="1" x14ac:dyDescent="0.25">
      <c r="B70" s="85"/>
      <c r="C70" s="86"/>
      <c r="D70" s="86"/>
      <c r="E70" s="86"/>
      <c r="F70" s="86"/>
      <c r="G70" s="86"/>
      <c r="H70" s="86"/>
      <c r="I70" s="88"/>
      <c r="J70" s="90"/>
      <c r="K70" s="7"/>
      <c r="L70" s="7"/>
      <c r="M70" s="7"/>
      <c r="N70" s="7"/>
      <c r="Y70" s="5"/>
      <c r="Z70" s="5"/>
    </row>
    <row r="71" spans="2:26" ht="6" customHeight="1" x14ac:dyDescent="0.25">
      <c r="B71" s="48"/>
      <c r="C71" s="48"/>
      <c r="D71" s="48"/>
      <c r="E71" s="48"/>
      <c r="F71" s="71"/>
      <c r="G71" s="71"/>
      <c r="H71" s="48"/>
      <c r="I71" s="7"/>
      <c r="J71" s="7"/>
      <c r="K71" s="7"/>
      <c r="L71" s="7"/>
      <c r="M71" s="7"/>
      <c r="N71" s="7"/>
      <c r="Y71" s="5"/>
      <c r="Z71" s="5"/>
    </row>
    <row r="72" spans="2:26" ht="24" customHeight="1" x14ac:dyDescent="0.25">
      <c r="B72" s="92" t="s">
        <v>10</v>
      </c>
      <c r="C72" s="48"/>
      <c r="D72" s="48"/>
      <c r="E72" s="48"/>
      <c r="F72" s="71"/>
      <c r="G72" s="71"/>
      <c r="H72" s="48"/>
      <c r="I72" s="7"/>
      <c r="J72" s="7"/>
      <c r="K72" s="7"/>
      <c r="L72" s="7"/>
      <c r="M72" s="7"/>
      <c r="N72" s="7"/>
      <c r="Y72" s="5"/>
      <c r="Z72" s="5"/>
    </row>
    <row r="73" spans="2:26" ht="6" customHeight="1" x14ac:dyDescent="0.25">
      <c r="B73" s="119"/>
      <c r="C73" s="94"/>
      <c r="D73" s="94"/>
      <c r="E73" s="94"/>
      <c r="F73" s="94"/>
      <c r="G73" s="94"/>
      <c r="H73" s="94"/>
      <c r="I73" s="66"/>
      <c r="J73" s="69"/>
      <c r="K73" s="7"/>
      <c r="L73" s="7"/>
      <c r="M73" s="7"/>
      <c r="N73" s="7"/>
      <c r="Y73" s="5"/>
      <c r="Z73" s="5"/>
    </row>
    <row r="74" spans="2:26" ht="24" customHeight="1" x14ac:dyDescent="0.25">
      <c r="B74" s="120" t="s">
        <v>17</v>
      </c>
      <c r="C74" s="71"/>
      <c r="D74" s="71"/>
      <c r="E74" s="71"/>
      <c r="F74" s="71"/>
      <c r="G74" s="71"/>
      <c r="H74" s="71"/>
      <c r="I74" s="9"/>
      <c r="J74" s="74"/>
      <c r="K74" s="7"/>
      <c r="L74" s="7"/>
      <c r="M74" s="7"/>
      <c r="N74" s="7"/>
      <c r="Y74" s="5"/>
      <c r="Z74" s="5"/>
    </row>
    <row r="75" spans="2:26" ht="6" customHeight="1" thickBot="1" x14ac:dyDescent="0.3">
      <c r="B75" s="108"/>
      <c r="C75" s="71"/>
      <c r="D75" s="71"/>
      <c r="E75" s="71"/>
      <c r="F75" s="71"/>
      <c r="G75" s="71"/>
      <c r="H75" s="117"/>
      <c r="I75" s="9"/>
      <c r="J75" s="74"/>
      <c r="K75" s="7"/>
      <c r="L75" s="7"/>
      <c r="M75" s="7"/>
      <c r="N75" s="7"/>
      <c r="Y75" s="5"/>
      <c r="Z75" s="5"/>
    </row>
    <row r="76" spans="2:26" ht="24" customHeight="1" thickBot="1" x14ac:dyDescent="0.3">
      <c r="B76" s="70" t="s">
        <v>21</v>
      </c>
      <c r="C76" s="71"/>
      <c r="D76" s="71"/>
      <c r="E76" s="268" t="s">
        <v>71</v>
      </c>
      <c r="F76" s="269"/>
      <c r="G76" s="269"/>
      <c r="H76" s="71" t="s">
        <v>2</v>
      </c>
      <c r="I76" s="31">
        <v>50</v>
      </c>
      <c r="J76" s="74"/>
      <c r="K76" s="7"/>
      <c r="L76" s="7"/>
      <c r="M76" s="7"/>
      <c r="N76" s="7"/>
      <c r="Y76" s="5"/>
      <c r="Z76" s="5"/>
    </row>
    <row r="77" spans="2:26" ht="6" customHeight="1" thickBot="1" x14ac:dyDescent="0.3">
      <c r="B77" s="105"/>
      <c r="C77" s="71"/>
      <c r="D77" s="71"/>
      <c r="E77" s="71"/>
      <c r="F77" s="71"/>
      <c r="G77" s="71"/>
      <c r="H77" s="7"/>
      <c r="I77" s="121"/>
      <c r="J77" s="74"/>
      <c r="K77" s="7"/>
      <c r="L77" s="7"/>
      <c r="M77" s="7"/>
      <c r="N77" s="7"/>
      <c r="Y77" s="5"/>
      <c r="Z77" s="5"/>
    </row>
    <row r="78" spans="2:26" ht="24" customHeight="1" thickBot="1" x14ac:dyDescent="0.3">
      <c r="B78" s="105" t="s">
        <v>20</v>
      </c>
      <c r="C78" s="71"/>
      <c r="D78" s="71"/>
      <c r="E78" s="71"/>
      <c r="F78" s="35"/>
      <c r="G78" s="7"/>
      <c r="H78" s="7"/>
      <c r="I78" s="36">
        <f>I13*I76%</f>
        <v>5</v>
      </c>
      <c r="J78" s="74"/>
      <c r="K78" s="7"/>
      <c r="L78" s="7"/>
      <c r="M78" s="7"/>
      <c r="N78" s="7"/>
      <c r="Y78" s="5"/>
      <c r="Z78" s="5"/>
    </row>
    <row r="79" spans="2:26" ht="6" customHeight="1" x14ac:dyDescent="0.25">
      <c r="B79" s="85"/>
      <c r="C79" s="86"/>
      <c r="D79" s="86"/>
      <c r="E79" s="86"/>
      <c r="F79" s="34"/>
      <c r="G79" s="122"/>
      <c r="H79" s="34"/>
      <c r="I79" s="88"/>
      <c r="J79" s="90"/>
      <c r="K79" s="7"/>
      <c r="L79" s="7"/>
      <c r="M79" s="7"/>
      <c r="N79" s="7"/>
      <c r="Y79" s="5"/>
      <c r="Z79" s="5"/>
    </row>
    <row r="80" spans="2:26" ht="6" customHeight="1" x14ac:dyDescent="0.25">
      <c r="B80" s="71"/>
      <c r="C80" s="71"/>
      <c r="D80" s="71"/>
      <c r="E80" s="71"/>
      <c r="F80" s="35"/>
      <c r="G80" s="123"/>
      <c r="H80" s="35"/>
      <c r="I80" s="9"/>
      <c r="J80" s="9"/>
      <c r="K80" s="7"/>
      <c r="L80" s="7"/>
      <c r="M80" s="7"/>
      <c r="N80" s="7"/>
      <c r="Y80" s="5"/>
      <c r="Z80" s="5"/>
    </row>
    <row r="81" spans="2:26" ht="24" customHeight="1" x14ac:dyDescent="0.25">
      <c r="B81" s="100" t="s">
        <v>11</v>
      </c>
      <c r="C81" s="7"/>
      <c r="D81" s="7"/>
      <c r="E81" s="7"/>
      <c r="F81" s="124"/>
      <c r="G81" s="124"/>
      <c r="H81" s="124"/>
      <c r="I81" s="7"/>
      <c r="J81" s="7"/>
      <c r="K81" s="7"/>
      <c r="L81" s="7"/>
      <c r="M81" s="7"/>
      <c r="N81" s="7"/>
      <c r="Y81" s="5"/>
      <c r="Z81" s="5"/>
    </row>
    <row r="82" spans="2:26" s="5" customFormat="1" ht="6" customHeight="1" x14ac:dyDescent="0.25">
      <c r="B82" s="65"/>
      <c r="C82" s="66"/>
      <c r="D82" s="66"/>
      <c r="E82" s="66"/>
      <c r="F82" s="66"/>
      <c r="G82" s="66"/>
      <c r="H82" s="125"/>
      <c r="I82" s="66"/>
      <c r="J82" s="69"/>
      <c r="K82" s="7"/>
      <c r="L82" s="7"/>
      <c r="M82" s="7"/>
      <c r="N82" s="7"/>
    </row>
    <row r="83" spans="2:26" ht="24" customHeight="1" thickBot="1" x14ac:dyDescent="0.3">
      <c r="B83" s="126" t="s">
        <v>45</v>
      </c>
      <c r="C83" s="71"/>
      <c r="D83" s="71"/>
      <c r="E83" s="71"/>
      <c r="F83" s="76"/>
      <c r="G83" s="1"/>
      <c r="H83" s="1"/>
      <c r="I83" s="9"/>
      <c r="J83" s="74"/>
      <c r="K83" s="7"/>
      <c r="L83" s="7"/>
      <c r="M83" s="7"/>
      <c r="N83" s="7"/>
      <c r="O83" s="5"/>
      <c r="P83" s="5"/>
      <c r="Q83" s="5"/>
      <c r="Y83" s="5"/>
      <c r="Z83" s="5"/>
    </row>
    <row r="84" spans="2:26" s="64" customFormat="1" ht="36" customHeight="1" thickBot="1" x14ac:dyDescent="0.3">
      <c r="B84" s="266" t="s">
        <v>96</v>
      </c>
      <c r="C84" s="255"/>
      <c r="D84" s="255"/>
      <c r="E84" s="255"/>
      <c r="F84" s="255"/>
      <c r="G84" s="9"/>
      <c r="H84" s="7"/>
      <c r="I84" s="165" t="s">
        <v>23</v>
      </c>
      <c r="J84" s="74"/>
      <c r="K84" s="7"/>
      <c r="L84" s="7"/>
      <c r="M84" s="7"/>
      <c r="N84" s="5" t="s">
        <v>46</v>
      </c>
      <c r="P84" s="127"/>
      <c r="Y84" s="5"/>
      <c r="Z84" s="5"/>
    </row>
    <row r="85" spans="2:26" s="5" customFormat="1" ht="36" customHeight="1" thickBot="1" x14ac:dyDescent="0.3">
      <c r="B85" s="266" t="s">
        <v>47</v>
      </c>
      <c r="C85" s="255"/>
      <c r="D85" s="255"/>
      <c r="E85" s="255"/>
      <c r="F85" s="255"/>
      <c r="G85" s="9"/>
      <c r="H85" s="7"/>
      <c r="I85" s="165" t="s">
        <v>23</v>
      </c>
      <c r="J85" s="74"/>
      <c r="K85" s="7"/>
      <c r="L85" s="7"/>
      <c r="M85" s="7"/>
      <c r="N85" s="5" t="s">
        <v>23</v>
      </c>
    </row>
    <row r="86" spans="2:26" s="5" customFormat="1" ht="6.75" customHeight="1" thickBot="1" x14ac:dyDescent="0.3">
      <c r="B86" s="128"/>
      <c r="C86" s="129"/>
      <c r="D86" s="129"/>
      <c r="E86" s="129"/>
      <c r="F86" s="71"/>
      <c r="G86" s="9"/>
      <c r="H86" s="7"/>
      <c r="I86" s="130"/>
      <c r="J86" s="74"/>
      <c r="K86" s="7"/>
      <c r="L86" s="7"/>
      <c r="M86" s="7"/>
    </row>
    <row r="87" spans="2:26" s="5" customFormat="1" ht="35.25" customHeight="1" thickBot="1" x14ac:dyDescent="0.3">
      <c r="B87" s="273" t="s">
        <v>65</v>
      </c>
      <c r="C87" s="274"/>
      <c r="D87" s="274"/>
      <c r="E87" s="274"/>
      <c r="F87" s="274"/>
      <c r="G87" s="9"/>
      <c r="H87" s="131" t="s">
        <v>12</v>
      </c>
      <c r="I87" s="39" t="str">
        <f>IF(I84="OUI",I69,IF(I85="OUI",I69,"-"))</f>
        <v>-</v>
      </c>
      <c r="J87" s="74"/>
      <c r="K87" s="7"/>
      <c r="L87" s="7"/>
      <c r="M87" s="7"/>
    </row>
    <row r="88" spans="2:26" s="5" customFormat="1" ht="6" customHeight="1" thickBot="1" x14ac:dyDescent="0.3">
      <c r="B88" s="132"/>
      <c r="C88" s="88"/>
      <c r="D88" s="88"/>
      <c r="E88" s="88"/>
      <c r="F88" s="88"/>
      <c r="G88" s="88"/>
      <c r="H88" s="88"/>
      <c r="I88" s="88"/>
      <c r="J88" s="90"/>
      <c r="K88" s="9"/>
      <c r="L88" s="9"/>
      <c r="M88" s="7"/>
      <c r="N88" s="7"/>
    </row>
    <row r="89" spans="2:26" s="137" customFormat="1" ht="24" customHeight="1" thickBot="1" x14ac:dyDescent="0.35">
      <c r="B89" s="100"/>
      <c r="C89" s="133"/>
      <c r="D89" s="134" t="str">
        <f>IF(I84="OUI","-",IF(I85="OUI","-","NON"))</f>
        <v>NON</v>
      </c>
      <c r="E89" s="135"/>
      <c r="F89" s="136"/>
      <c r="G89" s="100"/>
      <c r="H89" s="133"/>
      <c r="I89" s="133"/>
      <c r="J89" s="133"/>
      <c r="K89" s="100"/>
      <c r="L89" s="100"/>
      <c r="M89" s="133"/>
      <c r="N89" s="133"/>
      <c r="Y89" s="3"/>
      <c r="Z89" s="3"/>
    </row>
    <row r="90" spans="2:26" s="137" customFormat="1" ht="6" customHeight="1" x14ac:dyDescent="0.3">
      <c r="B90" s="133"/>
      <c r="C90" s="138"/>
      <c r="D90" s="100"/>
      <c r="E90" s="100"/>
      <c r="F90" s="136"/>
      <c r="G90" s="100"/>
      <c r="H90" s="139"/>
      <c r="I90" s="133"/>
      <c r="J90" s="133"/>
      <c r="K90" s="133"/>
      <c r="L90" s="133"/>
      <c r="M90" s="133"/>
      <c r="N90" s="133"/>
      <c r="Y90" s="3"/>
      <c r="Z90" s="3"/>
    </row>
    <row r="91" spans="2:26" s="137" customFormat="1" ht="24" customHeight="1" x14ac:dyDescent="0.25">
      <c r="B91" s="100" t="s">
        <v>22</v>
      </c>
      <c r="C91" s="100"/>
      <c r="D91" s="100"/>
      <c r="E91" s="100"/>
      <c r="F91" s="136"/>
      <c r="G91" s="100"/>
      <c r="H91" s="140"/>
      <c r="I91" s="133"/>
      <c r="J91" s="133"/>
      <c r="K91" s="133"/>
      <c r="L91" s="133"/>
      <c r="M91" s="133"/>
      <c r="N91" s="133"/>
      <c r="Y91" s="3"/>
      <c r="Z91" s="3"/>
    </row>
    <row r="92" spans="2:26" s="5" customFormat="1" ht="9" customHeight="1" thickBot="1" x14ac:dyDescent="0.3">
      <c r="B92" s="102"/>
      <c r="C92" s="141"/>
      <c r="D92" s="66"/>
      <c r="E92" s="66"/>
      <c r="F92" s="67"/>
      <c r="G92" s="66"/>
      <c r="H92" s="68"/>
      <c r="I92" s="66"/>
      <c r="J92" s="69"/>
      <c r="K92" s="7"/>
      <c r="L92" s="7"/>
      <c r="M92" s="7"/>
      <c r="N92" s="7"/>
      <c r="Y92" s="3"/>
      <c r="Z92" s="3"/>
    </row>
    <row r="93" spans="2:26" s="5" customFormat="1" ht="80.25" customHeight="1" thickBot="1" x14ac:dyDescent="0.3">
      <c r="B93" s="266" t="s">
        <v>66</v>
      </c>
      <c r="C93" s="259"/>
      <c r="D93" s="259"/>
      <c r="E93" s="259"/>
      <c r="F93" s="1"/>
      <c r="G93" s="7"/>
      <c r="H93" s="1"/>
      <c r="I93" s="142" t="str">
        <f>IF(I17&gt;10,"OUI","NON")</f>
        <v>OUI</v>
      </c>
      <c r="J93" s="143"/>
      <c r="K93" s="7"/>
      <c r="M93" s="7"/>
      <c r="N93" s="7"/>
      <c r="Y93" s="3"/>
      <c r="Z93" s="3"/>
    </row>
    <row r="94" spans="2:26" s="5" customFormat="1" ht="24" customHeight="1" thickBot="1" x14ac:dyDescent="0.35">
      <c r="B94" s="103"/>
      <c r="C94" s="9"/>
      <c r="D94" s="9"/>
      <c r="E94" s="9"/>
      <c r="F94" s="7"/>
      <c r="G94" s="7"/>
      <c r="H94" s="144" t="s">
        <v>24</v>
      </c>
      <c r="I94" s="38">
        <f>IF(I17&gt;10,IF(I19-I17&gt;10,IF(D89="NON",I69*(1-((I19-I17)-10)/(I19-10)),"-"),"-"),"-")</f>
        <v>28.928571428571427</v>
      </c>
      <c r="J94" s="74"/>
      <c r="K94" s="7"/>
      <c r="M94" s="7"/>
      <c r="N94" s="7"/>
      <c r="Y94" s="3"/>
      <c r="Z94" s="3"/>
    </row>
    <row r="95" spans="2:26" s="5" customFormat="1" ht="6.75" customHeight="1" x14ac:dyDescent="0.25">
      <c r="B95" s="132"/>
      <c r="C95" s="88"/>
      <c r="D95" s="88"/>
      <c r="E95" s="88"/>
      <c r="F95" s="98"/>
      <c r="G95" s="88"/>
      <c r="H95" s="145"/>
      <c r="I95" s="88"/>
      <c r="J95" s="90"/>
      <c r="K95" s="146"/>
      <c r="L95" s="146"/>
      <c r="M95" s="7"/>
      <c r="Y95" s="3"/>
      <c r="Z95" s="3"/>
    </row>
    <row r="96" spans="2:26" ht="6" customHeight="1" x14ac:dyDescent="0.25">
      <c r="B96" s="100"/>
      <c r="C96" s="100"/>
      <c r="D96" s="9"/>
      <c r="E96" s="9"/>
      <c r="F96" s="101"/>
      <c r="G96" s="9"/>
      <c r="H96" s="7"/>
      <c r="I96" s="7"/>
      <c r="J96" s="7"/>
      <c r="K96" s="9"/>
      <c r="L96" s="9"/>
      <c r="M96" s="7"/>
      <c r="N96" s="7"/>
      <c r="O96" s="5"/>
      <c r="P96" s="5"/>
      <c r="Q96" s="5"/>
    </row>
    <row r="97" spans="2:17" ht="24" customHeight="1" thickBot="1" x14ac:dyDescent="0.3">
      <c r="B97" s="136" t="s">
        <v>16</v>
      </c>
      <c r="C97" s="112"/>
      <c r="D97" s="112"/>
      <c r="E97" s="112"/>
      <c r="F97" s="147"/>
      <c r="G97" s="112"/>
      <c r="H97" s="148"/>
      <c r="I97" s="76"/>
      <c r="J97" s="76"/>
      <c r="K97" s="1"/>
      <c r="L97" s="1"/>
      <c r="M97" s="9"/>
      <c r="N97" s="7"/>
      <c r="O97" s="104"/>
      <c r="P97" s="104"/>
      <c r="Q97" s="104"/>
    </row>
    <row r="98" spans="2:17" ht="6" customHeight="1" thickBot="1" x14ac:dyDescent="0.3">
      <c r="B98" s="149"/>
      <c r="C98" s="150"/>
      <c r="D98" s="151"/>
      <c r="E98" s="151"/>
      <c r="F98" s="152"/>
      <c r="G98" s="151"/>
      <c r="H98" s="153"/>
      <c r="I98" s="153"/>
      <c r="J98" s="154"/>
      <c r="K98" s="1"/>
      <c r="L98" s="1"/>
      <c r="M98" s="7"/>
      <c r="N98" s="7"/>
      <c r="O98" s="104"/>
      <c r="P98" s="104"/>
      <c r="Q98" s="104"/>
    </row>
    <row r="99" spans="2:17" ht="24" customHeight="1" thickBot="1" x14ac:dyDescent="0.3">
      <c r="B99" s="155" t="s">
        <v>50</v>
      </c>
      <c r="C99" s="9"/>
      <c r="D99" s="9"/>
      <c r="E99" s="9"/>
      <c r="F99" s="1"/>
      <c r="G99" s="1"/>
      <c r="H99" s="1"/>
      <c r="I99" s="37">
        <f>IF(I87="-",I94,I87)</f>
        <v>28.928571428571427</v>
      </c>
      <c r="J99" s="156"/>
      <c r="K99" s="146"/>
      <c r="L99" s="146"/>
      <c r="M99" s="9"/>
      <c r="N99" s="7"/>
      <c r="O99" s="104"/>
      <c r="P99" s="104"/>
      <c r="Q99" s="104"/>
    </row>
    <row r="100" spans="2:17" ht="6.75" customHeight="1" thickBot="1" x14ac:dyDescent="0.3">
      <c r="B100" s="155"/>
      <c r="C100" s="9"/>
      <c r="D100" s="9"/>
      <c r="E100" s="9"/>
      <c r="F100" s="101"/>
      <c r="G100" s="1"/>
      <c r="H100" s="1"/>
      <c r="I100" s="157"/>
      <c r="J100" s="156"/>
      <c r="K100" s="9"/>
      <c r="L100" s="1"/>
      <c r="M100" s="9"/>
      <c r="N100" s="7"/>
      <c r="O100" s="104"/>
      <c r="P100" s="104"/>
      <c r="Q100" s="104"/>
    </row>
    <row r="101" spans="2:17" ht="24" customHeight="1" thickBot="1" x14ac:dyDescent="0.3">
      <c r="B101" s="155" t="s">
        <v>18</v>
      </c>
      <c r="C101" s="9"/>
      <c r="D101" s="9"/>
      <c r="E101" s="9"/>
      <c r="F101" s="101"/>
      <c r="G101" s="9"/>
      <c r="H101" s="158"/>
      <c r="I101" s="37">
        <f>I67</f>
        <v>41.785714285714285</v>
      </c>
      <c r="J101" s="156"/>
      <c r="K101" s="146"/>
      <c r="L101" s="146"/>
      <c r="M101" s="9"/>
      <c r="N101" s="7"/>
      <c r="O101" s="104"/>
      <c r="P101" s="104"/>
      <c r="Q101" s="104"/>
    </row>
    <row r="102" spans="2:17" ht="5.25" customHeight="1" thickBot="1" x14ac:dyDescent="0.3">
      <c r="B102" s="155"/>
      <c r="C102" s="9"/>
      <c r="D102" s="9"/>
      <c r="E102" s="9"/>
      <c r="F102" s="101"/>
      <c r="G102" s="9"/>
      <c r="H102" s="158"/>
      <c r="I102" s="35"/>
      <c r="J102" s="156"/>
      <c r="K102" s="146"/>
      <c r="L102" s="146"/>
      <c r="M102" s="9"/>
      <c r="N102" s="7"/>
      <c r="O102" s="104"/>
      <c r="P102" s="104"/>
      <c r="Q102" s="104"/>
    </row>
    <row r="103" spans="2:17" ht="24" customHeight="1" thickBot="1" x14ac:dyDescent="0.3">
      <c r="B103" s="159" t="s">
        <v>51</v>
      </c>
      <c r="C103" s="9"/>
      <c r="D103" s="9"/>
      <c r="E103" s="9"/>
      <c r="F103" s="9"/>
      <c r="G103" s="9"/>
      <c r="H103" s="9"/>
      <c r="I103" s="37">
        <f>I78</f>
        <v>5</v>
      </c>
      <c r="J103" s="156"/>
      <c r="K103" s="146"/>
      <c r="L103" s="146"/>
      <c r="M103" s="9"/>
      <c r="N103" s="7"/>
      <c r="O103" s="104"/>
      <c r="P103" s="104"/>
      <c r="Q103" s="104"/>
    </row>
    <row r="104" spans="2:17" ht="6" customHeight="1" thickBot="1" x14ac:dyDescent="0.3">
      <c r="B104" s="160"/>
      <c r="C104" s="9"/>
      <c r="D104" s="9"/>
      <c r="E104" s="9"/>
      <c r="F104" s="9"/>
      <c r="G104" s="9"/>
      <c r="H104" s="9"/>
      <c r="I104" s="157"/>
      <c r="J104" s="156"/>
      <c r="K104" s="1"/>
      <c r="L104" s="1"/>
      <c r="M104" s="9"/>
      <c r="N104" s="7"/>
      <c r="O104" s="104"/>
      <c r="P104" s="104"/>
      <c r="Q104" s="104"/>
    </row>
    <row r="105" spans="2:17" ht="24" customHeight="1" thickBot="1" x14ac:dyDescent="0.3">
      <c r="B105" s="160"/>
      <c r="C105" s="9"/>
      <c r="D105" s="9"/>
      <c r="E105" s="9"/>
      <c r="F105" s="9"/>
      <c r="G105" s="9"/>
      <c r="H105" s="148" t="s">
        <v>19</v>
      </c>
      <c r="I105" s="37">
        <f>SUM(I99:I103)</f>
        <v>75.714285714285708</v>
      </c>
      <c r="J105" s="156"/>
      <c r="K105" s="146"/>
      <c r="L105" s="146"/>
      <c r="M105" s="161"/>
      <c r="N105" s="7"/>
      <c r="O105" s="104"/>
      <c r="P105" s="104"/>
      <c r="Q105" s="104"/>
    </row>
    <row r="106" spans="2:17" ht="7.5" customHeight="1" thickBot="1" x14ac:dyDescent="0.3">
      <c r="B106" s="162"/>
      <c r="C106" s="163"/>
      <c r="D106" s="163"/>
      <c r="E106" s="163"/>
      <c r="F106" s="163"/>
      <c r="G106" s="163"/>
      <c r="H106" s="163"/>
      <c r="I106" s="163"/>
      <c r="J106" s="164"/>
      <c r="K106" s="7"/>
      <c r="M106" s="7"/>
      <c r="N106" s="7"/>
      <c r="O106" s="5"/>
      <c r="P106" s="5"/>
      <c r="Q106" s="5"/>
    </row>
    <row r="107" spans="2:17" ht="27.75" customHeight="1" x14ac:dyDescent="0.2">
      <c r="I107" s="235" t="s">
        <v>32</v>
      </c>
      <c r="J107" s="235"/>
      <c r="K107" s="235"/>
      <c r="O107" s="106"/>
      <c r="P107" s="5"/>
      <c r="Q107" s="5"/>
    </row>
    <row r="108" spans="2:17" ht="6" customHeight="1" x14ac:dyDescent="0.2">
      <c r="O108" s="106"/>
      <c r="P108" s="5"/>
      <c r="Q108" s="5"/>
    </row>
    <row r="109" spans="2:17" ht="15" x14ac:dyDescent="0.2">
      <c r="O109" s="106"/>
      <c r="P109" s="5"/>
      <c r="Q109" s="5"/>
    </row>
    <row r="110" spans="2:17" ht="15" x14ac:dyDescent="0.2">
      <c r="O110" s="106"/>
      <c r="P110" s="5"/>
      <c r="Q110" s="5"/>
    </row>
    <row r="111" spans="2:17" ht="15" x14ac:dyDescent="0.2">
      <c r="O111" s="106"/>
      <c r="P111" s="5"/>
      <c r="Q111" s="5"/>
    </row>
    <row r="112" spans="2:17" ht="15" x14ac:dyDescent="0.2">
      <c r="O112" s="106"/>
      <c r="P112" s="5"/>
      <c r="Q112" s="5"/>
    </row>
    <row r="113" spans="15:17" ht="41.25" customHeight="1" x14ac:dyDescent="0.2">
      <c r="O113" s="106"/>
      <c r="P113" s="5"/>
      <c r="Q113" s="5"/>
    </row>
    <row r="114" spans="15:17" ht="15" x14ac:dyDescent="0.2">
      <c r="O114" s="106"/>
      <c r="P114" s="5"/>
      <c r="Q114" s="5"/>
    </row>
    <row r="115" spans="15:17" ht="44.25" customHeight="1" x14ac:dyDescent="0.2">
      <c r="O115" s="5"/>
      <c r="P115" s="106"/>
      <c r="Q115" s="106"/>
    </row>
    <row r="116" spans="15:17" ht="15" x14ac:dyDescent="0.2">
      <c r="O116" s="5"/>
      <c r="P116" s="106"/>
      <c r="Q116" s="106"/>
    </row>
    <row r="117" spans="15:17" ht="15" x14ac:dyDescent="0.2">
      <c r="O117" s="5"/>
      <c r="P117" s="106"/>
      <c r="Q117" s="106"/>
    </row>
    <row r="118" spans="15:17" ht="15" x14ac:dyDescent="0.2">
      <c r="O118" s="5"/>
      <c r="P118" s="5"/>
      <c r="Q118" s="5"/>
    </row>
    <row r="119" spans="15:17" ht="15" x14ac:dyDescent="0.2">
      <c r="O119" s="5"/>
      <c r="P119" s="5"/>
      <c r="Q119" s="5"/>
    </row>
    <row r="120" spans="15:17" ht="15" x14ac:dyDescent="0.2">
      <c r="O120" s="5"/>
      <c r="P120" s="5"/>
      <c r="Q120" s="5"/>
    </row>
    <row r="121" spans="15:17" ht="15" x14ac:dyDescent="0.2">
      <c r="O121" s="5"/>
      <c r="P121" s="5"/>
      <c r="Q121" s="5"/>
    </row>
    <row r="122" spans="15:17" ht="39" customHeight="1" x14ac:dyDescent="0.2">
      <c r="O122" s="5"/>
      <c r="P122" s="5"/>
      <c r="Q122" s="5"/>
    </row>
    <row r="123" spans="15:17" ht="15" x14ac:dyDescent="0.2">
      <c r="O123" s="5"/>
      <c r="P123" s="5"/>
      <c r="Q123" s="5"/>
    </row>
    <row r="124" spans="15:17" ht="15" x14ac:dyDescent="0.2">
      <c r="O124" s="5"/>
      <c r="P124" s="5"/>
      <c r="Q124" s="5"/>
    </row>
    <row r="125" spans="15:17" ht="15" x14ac:dyDescent="0.2">
      <c r="O125" s="5"/>
      <c r="P125" s="5"/>
      <c r="Q125" s="5"/>
    </row>
    <row r="126" spans="15:17" ht="15" x14ac:dyDescent="0.2">
      <c r="O126" s="5"/>
      <c r="P126" s="5"/>
      <c r="Q126" s="5"/>
    </row>
    <row r="127" spans="15:17" ht="15" x14ac:dyDescent="0.2">
      <c r="O127" s="5"/>
      <c r="P127" s="5"/>
      <c r="Q127" s="5"/>
    </row>
    <row r="128" spans="15:17" ht="15" x14ac:dyDescent="0.2">
      <c r="O128" s="5"/>
      <c r="P128" s="5"/>
      <c r="Q128" s="5"/>
    </row>
    <row r="129" spans="2:17" ht="15" x14ac:dyDescent="0.2">
      <c r="O129" s="5"/>
      <c r="P129" s="5"/>
      <c r="Q129" s="5"/>
    </row>
    <row r="130" spans="2:17" ht="15" x14ac:dyDescent="0.2">
      <c r="O130" s="5"/>
      <c r="P130" s="5"/>
      <c r="Q130" s="5"/>
    </row>
    <row r="131" spans="2:17" ht="37.5" customHeight="1" x14ac:dyDescent="0.2">
      <c r="O131" s="5"/>
      <c r="P131" s="5"/>
      <c r="Q131" s="5"/>
    </row>
    <row r="132" spans="2:17" ht="15" hidden="1" customHeight="1" x14ac:dyDescent="0.2">
      <c r="O132" s="5"/>
      <c r="P132" s="5"/>
      <c r="Q132" s="5"/>
    </row>
    <row r="133" spans="2:17" ht="30.75" customHeight="1" x14ac:dyDescent="0.2">
      <c r="O133" s="5"/>
      <c r="P133" s="5"/>
      <c r="Q133" s="5"/>
    </row>
    <row r="134" spans="2:17" ht="4.5" customHeight="1" x14ac:dyDescent="0.2">
      <c r="O134" s="5"/>
      <c r="P134" s="5"/>
      <c r="Q134" s="5"/>
    </row>
    <row r="135" spans="2:17" ht="15" x14ac:dyDescent="0.2">
      <c r="O135" s="5"/>
      <c r="P135" s="5"/>
      <c r="Q135" s="5"/>
    </row>
    <row r="136" spans="2:17" ht="15" x14ac:dyDescent="0.2">
      <c r="O136" s="5"/>
      <c r="P136" s="5"/>
      <c r="Q136" s="5"/>
    </row>
    <row r="137" spans="2:17" ht="15" x14ac:dyDescent="0.2">
      <c r="O137" s="5"/>
      <c r="P137" s="5"/>
      <c r="Q137" s="5"/>
    </row>
    <row r="138" spans="2:17" ht="15" x14ac:dyDescent="0.2">
      <c r="P138" s="5"/>
      <c r="Q138" s="5"/>
    </row>
    <row r="139" spans="2:17" ht="15" x14ac:dyDescent="0.2">
      <c r="P139" s="5"/>
      <c r="Q139" s="5"/>
    </row>
    <row r="140" spans="2:17" ht="15" x14ac:dyDescent="0.2">
      <c r="P140" s="5"/>
      <c r="Q140" s="5"/>
    </row>
    <row r="141" spans="2:17" ht="15" x14ac:dyDescent="0.2">
      <c r="B141" s="45"/>
      <c r="P141" s="5"/>
      <c r="Q141" s="5"/>
    </row>
  </sheetData>
  <sheetProtection sheet="1" objects="1" scenarios="1" selectLockedCells="1"/>
  <protectedRanges>
    <protectedRange sqref="I49 I59 I55" name="Bereich1"/>
  </protectedRanges>
  <mergeCells count="20">
    <mergeCell ref="B1:J1"/>
    <mergeCell ref="B3:C3"/>
    <mergeCell ref="B4:C4"/>
    <mergeCell ref="I107:K107"/>
    <mergeCell ref="F19:H19"/>
    <mergeCell ref="B36:H36"/>
    <mergeCell ref="B93:E93"/>
    <mergeCell ref="D3:J3"/>
    <mergeCell ref="D4:J4"/>
    <mergeCell ref="B6:J6"/>
    <mergeCell ref="B28:G29"/>
    <mergeCell ref="B43:G44"/>
    <mergeCell ref="B85:F85"/>
    <mergeCell ref="B87:F87"/>
    <mergeCell ref="I39:K39"/>
    <mergeCell ref="F46:F49"/>
    <mergeCell ref="F56:F59"/>
    <mergeCell ref="B84:F84"/>
    <mergeCell ref="F64:H64"/>
    <mergeCell ref="E76:G76"/>
  </mergeCells>
  <phoneticPr fontId="5" type="noConversion"/>
  <dataValidations count="1">
    <dataValidation type="list" allowBlank="1" showInputMessage="1" showErrorMessage="1" sqref="I84:I85">
      <formula1>choix</formula1>
    </dataValidation>
  </dataValidations>
  <pageMargins left="0.25" right="0.25" top="0.75" bottom="0.75" header="0.3" footer="0.3"/>
  <pageSetup paperSize="9" scale="59" fitToHeight="0" orientation="portrait" r:id="rId1"/>
  <headerFooter alignWithMargins="0">
    <oddFooter xml:space="preserve">&amp;LENV,  5.13.17
</oddFooter>
  </headerFooter>
  <rowBreaks count="1" manualBreakCount="1">
    <brk id="4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AA141"/>
  <sheetViews>
    <sheetView topLeftCell="A3" zoomScale="70" zoomScaleNormal="70" zoomScalePageLayoutView="70" workbookViewId="0">
      <selection activeCell="D3" sqref="D3:J3"/>
    </sheetView>
  </sheetViews>
  <sheetFormatPr baseColWidth="10" defaultRowHeight="12.75" x14ac:dyDescent="0.2"/>
  <cols>
    <col min="1" max="1" width="2.140625" style="3" customWidth="1"/>
    <col min="2" max="2" width="11.42578125" style="3"/>
    <col min="3" max="3" width="14.7109375" style="3" customWidth="1"/>
    <col min="4" max="4" width="17.7109375" style="3" customWidth="1"/>
    <col min="5" max="5" width="44.28515625" style="3" customWidth="1"/>
    <col min="6" max="6" width="22.42578125" style="3" customWidth="1"/>
    <col min="7" max="7" width="12.42578125" style="3" customWidth="1"/>
    <col min="8" max="8" width="16.7109375" style="3" customWidth="1"/>
    <col min="9" max="9" width="21.85546875" style="3" customWidth="1"/>
    <col min="10" max="10" width="1.140625" style="3" customWidth="1"/>
    <col min="11" max="11" width="4.42578125" style="3" customWidth="1"/>
    <col min="12" max="12" width="1.28515625" style="3" customWidth="1"/>
    <col min="13" max="13" width="5.7109375" style="3" customWidth="1"/>
    <col min="14" max="14" width="18.7109375" style="3" hidden="1" customWidth="1"/>
    <col min="15" max="15" width="26.85546875" style="3" customWidth="1"/>
    <col min="16" max="17" width="5.7109375" style="3" customWidth="1"/>
    <col min="18" max="24" width="11.42578125" style="3"/>
    <col min="25" max="25" width="7.85546875" style="3" customWidth="1"/>
    <col min="26" max="26" width="13.85546875" style="3" customWidth="1"/>
    <col min="27" max="16384" width="11.42578125" style="3"/>
  </cols>
  <sheetData>
    <row r="1" spans="2:27" ht="109.5" customHeight="1" x14ac:dyDescent="0.35">
      <c r="B1" s="270"/>
      <c r="C1" s="270"/>
      <c r="D1" s="270"/>
      <c r="E1" s="270"/>
      <c r="F1" s="270"/>
      <c r="G1" s="270"/>
      <c r="H1" s="270"/>
      <c r="I1" s="270"/>
      <c r="J1" s="270"/>
      <c r="K1" s="40"/>
      <c r="L1" s="40"/>
    </row>
    <row r="2" spans="2:27" ht="19.5" customHeight="1" thickBot="1" x14ac:dyDescent="0.4">
      <c r="B2" s="233"/>
      <c r="C2" s="233"/>
      <c r="D2" s="51" t="s">
        <v>40</v>
      </c>
      <c r="E2" s="233"/>
      <c r="F2" s="52" t="s">
        <v>41</v>
      </c>
      <c r="G2" s="233"/>
      <c r="H2" s="233"/>
      <c r="I2" s="233"/>
      <c r="J2" s="233"/>
      <c r="K2" s="40"/>
      <c r="L2" s="40"/>
    </row>
    <row r="3" spans="2:27" ht="35.25" customHeight="1" thickBot="1" x14ac:dyDescent="0.25">
      <c r="B3" s="255" t="s">
        <v>6</v>
      </c>
      <c r="C3" s="255"/>
      <c r="D3" s="256" t="s">
        <v>90</v>
      </c>
      <c r="E3" s="257"/>
      <c r="F3" s="257"/>
      <c r="G3" s="257"/>
      <c r="H3" s="257"/>
      <c r="I3" s="257"/>
      <c r="J3" s="258"/>
      <c r="K3" s="53"/>
      <c r="L3" s="54"/>
    </row>
    <row r="4" spans="2:27" ht="35.25" customHeight="1" thickBot="1" x14ac:dyDescent="0.25">
      <c r="B4" s="255" t="s">
        <v>29</v>
      </c>
      <c r="C4" s="255"/>
      <c r="D4" s="280" t="s">
        <v>104</v>
      </c>
      <c r="E4" s="257"/>
      <c r="F4" s="257"/>
      <c r="G4" s="257"/>
      <c r="H4" s="257"/>
      <c r="I4" s="257"/>
      <c r="J4" s="258"/>
      <c r="K4" s="53"/>
      <c r="L4" s="54"/>
    </row>
    <row r="5" spans="2:27" ht="6" customHeight="1" thickBot="1" x14ac:dyDescent="0.25">
      <c r="B5" s="55"/>
      <c r="C5" s="56"/>
      <c r="D5" s="56"/>
      <c r="F5" s="57"/>
      <c r="G5" s="56"/>
      <c r="H5" s="58"/>
      <c r="X5" s="44"/>
      <c r="Z5" s="45"/>
      <c r="AA5" s="46"/>
    </row>
    <row r="6" spans="2:27" s="61" customFormat="1" ht="93.75" customHeight="1" thickBot="1" x14ac:dyDescent="0.25">
      <c r="B6" s="275" t="s">
        <v>103</v>
      </c>
      <c r="C6" s="276"/>
      <c r="D6" s="276"/>
      <c r="E6" s="276"/>
      <c r="F6" s="276"/>
      <c r="G6" s="276"/>
      <c r="H6" s="276"/>
      <c r="I6" s="276"/>
      <c r="J6" s="277"/>
      <c r="K6" s="59"/>
      <c r="L6" s="59"/>
      <c r="M6" s="60"/>
      <c r="X6" s="62"/>
      <c r="AA6" s="63"/>
    </row>
    <row r="7" spans="2:27" ht="6.75" customHeight="1" x14ac:dyDescent="0.25">
      <c r="C7" s="56"/>
      <c r="D7" s="56"/>
      <c r="G7" s="56"/>
      <c r="H7" s="58"/>
      <c r="I7" s="7"/>
      <c r="J7" s="7"/>
      <c r="K7" s="7"/>
      <c r="L7" s="7"/>
      <c r="M7" s="7"/>
      <c r="N7" s="7"/>
      <c r="X7" s="5"/>
      <c r="Y7" s="5"/>
      <c r="Z7" s="64"/>
    </row>
    <row r="8" spans="2:27" ht="6.75" customHeight="1" thickBot="1" x14ac:dyDescent="0.3">
      <c r="B8" s="65"/>
      <c r="C8" s="66"/>
      <c r="D8" s="66"/>
      <c r="E8" s="66"/>
      <c r="F8" s="67"/>
      <c r="G8" s="68"/>
      <c r="H8" s="68"/>
      <c r="I8" s="66"/>
      <c r="J8" s="69"/>
      <c r="K8" s="7"/>
      <c r="L8" s="7"/>
      <c r="M8" s="7"/>
      <c r="N8" s="7"/>
      <c r="X8" s="5"/>
      <c r="Y8" s="5"/>
      <c r="Z8" s="64"/>
    </row>
    <row r="9" spans="2:27" ht="24" customHeight="1" thickBot="1" x14ac:dyDescent="0.3">
      <c r="B9" s="70" t="s">
        <v>80</v>
      </c>
      <c r="C9" s="71"/>
      <c r="D9" s="71"/>
      <c r="E9" s="71"/>
      <c r="F9" s="72"/>
      <c r="G9" s="72"/>
      <c r="H9" s="73" t="s">
        <v>53</v>
      </c>
      <c r="I9" s="26">
        <v>1000</v>
      </c>
      <c r="J9" s="74"/>
      <c r="K9" s="7"/>
      <c r="L9" s="7"/>
      <c r="M9" s="7"/>
      <c r="N9" s="7"/>
      <c r="X9" s="5"/>
      <c r="Y9" s="5"/>
      <c r="Z9" s="64"/>
    </row>
    <row r="10" spans="2:27" ht="6" customHeight="1" thickBot="1" x14ac:dyDescent="0.3">
      <c r="B10" s="70"/>
      <c r="C10" s="71"/>
      <c r="D10" s="71"/>
      <c r="E10" s="71"/>
      <c r="F10" s="231"/>
      <c r="G10" s="76"/>
      <c r="H10" s="73"/>
      <c r="I10" s="77"/>
      <c r="J10" s="74"/>
      <c r="K10" s="7"/>
      <c r="L10" s="7"/>
      <c r="M10" s="7"/>
      <c r="N10" s="7"/>
      <c r="X10" s="5"/>
      <c r="Y10" s="5"/>
      <c r="Z10" s="64"/>
    </row>
    <row r="11" spans="2:27" ht="24" customHeight="1" thickBot="1" x14ac:dyDescent="0.3">
      <c r="B11" s="70" t="s">
        <v>61</v>
      </c>
      <c r="C11" s="71"/>
      <c r="D11" s="71"/>
      <c r="E11" s="71"/>
      <c r="F11" s="78"/>
      <c r="G11" s="78"/>
      <c r="H11" s="73" t="s">
        <v>53</v>
      </c>
      <c r="I11" s="26">
        <v>90</v>
      </c>
      <c r="J11" s="74"/>
      <c r="K11" s="7"/>
      <c r="L11" s="7"/>
      <c r="M11" s="7"/>
      <c r="N11" s="7"/>
      <c r="X11" s="5"/>
      <c r="Y11" s="5"/>
      <c r="Z11" s="64"/>
    </row>
    <row r="12" spans="2:27" ht="6" customHeight="1" thickBot="1" x14ac:dyDescent="0.3">
      <c r="B12" s="70"/>
      <c r="C12" s="71"/>
      <c r="D12" s="71"/>
      <c r="E12" s="71"/>
      <c r="F12" s="231"/>
      <c r="G12" s="76"/>
      <c r="H12" s="73"/>
      <c r="I12" s="77"/>
      <c r="J12" s="74"/>
      <c r="K12" s="7"/>
      <c r="L12" s="7"/>
      <c r="M12" s="7"/>
      <c r="N12" s="7"/>
      <c r="X12" s="5"/>
      <c r="Y12" s="5"/>
      <c r="Z12" s="64"/>
    </row>
    <row r="13" spans="2:27" ht="24" customHeight="1" thickBot="1" x14ac:dyDescent="0.3">
      <c r="B13" s="70" t="s">
        <v>55</v>
      </c>
      <c r="C13" s="71"/>
      <c r="D13" s="71"/>
      <c r="E13" s="71"/>
      <c r="F13" s="79"/>
      <c r="G13" s="78"/>
      <c r="H13" s="73" t="s">
        <v>53</v>
      </c>
      <c r="I13" s="26">
        <v>10</v>
      </c>
      <c r="J13" s="74"/>
      <c r="K13" s="7"/>
      <c r="L13" s="7"/>
      <c r="M13" s="7"/>
      <c r="N13" s="7"/>
      <c r="X13" s="5"/>
      <c r="Y13" s="5"/>
      <c r="Z13" s="64"/>
    </row>
    <row r="14" spans="2:27" ht="6.75" customHeight="1" thickBot="1" x14ac:dyDescent="0.3">
      <c r="B14" s="70"/>
      <c r="C14" s="71"/>
      <c r="D14" s="71"/>
      <c r="E14" s="71"/>
      <c r="F14" s="231"/>
      <c r="G14" s="76"/>
      <c r="H14" s="6"/>
      <c r="I14" s="77"/>
      <c r="J14" s="74"/>
      <c r="K14" s="7"/>
      <c r="L14" s="7"/>
      <c r="M14" s="7"/>
      <c r="N14" s="7"/>
      <c r="X14" s="5"/>
      <c r="Y14" s="5"/>
      <c r="Z14" s="64"/>
    </row>
    <row r="15" spans="2:27" ht="24" customHeight="1" thickBot="1" x14ac:dyDescent="0.3">
      <c r="B15" s="80" t="s">
        <v>13</v>
      </c>
      <c r="C15" s="81"/>
      <c r="D15" s="81"/>
      <c r="E15" s="81"/>
      <c r="F15" s="72"/>
      <c r="G15" s="72"/>
      <c r="H15" s="6"/>
      <c r="I15" s="27">
        <f>I11+I13</f>
        <v>100</v>
      </c>
      <c r="J15" s="74"/>
      <c r="K15" s="7"/>
      <c r="L15" s="7"/>
      <c r="M15" s="7"/>
      <c r="N15" s="7"/>
      <c r="X15" s="5"/>
      <c r="Y15" s="5"/>
      <c r="Z15" s="64"/>
    </row>
    <row r="16" spans="2:27" ht="6" customHeight="1" thickBot="1" x14ac:dyDescent="0.3">
      <c r="B16" s="80"/>
      <c r="C16" s="81"/>
      <c r="D16" s="81"/>
      <c r="E16" s="81"/>
      <c r="F16" s="82"/>
      <c r="G16" s="82"/>
      <c r="H16" s="6"/>
      <c r="I16" s="83"/>
      <c r="J16" s="74"/>
      <c r="K16" s="7"/>
      <c r="L16" s="7"/>
      <c r="M16" s="7"/>
      <c r="N16" s="7"/>
      <c r="X16" s="5"/>
      <c r="Y16" s="5"/>
      <c r="Z16" s="64"/>
    </row>
    <row r="17" spans="2:26" ht="24" customHeight="1" thickBot="1" x14ac:dyDescent="0.3">
      <c r="B17" s="170" t="s">
        <v>56</v>
      </c>
      <c r="C17" s="113"/>
      <c r="D17" s="113"/>
      <c r="E17" s="113"/>
      <c r="F17" s="174"/>
      <c r="G17" s="174"/>
      <c r="H17" s="175" t="s">
        <v>54</v>
      </c>
      <c r="I17" s="176">
        <v>30</v>
      </c>
      <c r="J17" s="74"/>
      <c r="K17" s="7"/>
      <c r="L17" s="7"/>
      <c r="M17" s="7"/>
      <c r="N17" s="7"/>
      <c r="X17" s="5"/>
      <c r="Y17" s="5"/>
      <c r="Z17" s="64"/>
    </row>
    <row r="18" spans="2:26" ht="6" customHeight="1" thickBot="1" x14ac:dyDescent="0.3">
      <c r="B18" s="170"/>
      <c r="C18" s="113"/>
      <c r="D18" s="113"/>
      <c r="E18" s="113"/>
      <c r="F18" s="177"/>
      <c r="G18" s="177"/>
      <c r="H18" s="114"/>
      <c r="I18" s="178"/>
      <c r="J18" s="74"/>
      <c r="K18" s="7"/>
      <c r="L18" s="7"/>
      <c r="M18" s="7"/>
      <c r="N18" s="7"/>
      <c r="X18" s="5"/>
      <c r="Y18" s="5"/>
      <c r="Z18" s="64"/>
    </row>
    <row r="19" spans="2:26" ht="24" customHeight="1" thickBot="1" x14ac:dyDescent="0.3">
      <c r="B19" s="170" t="s">
        <v>57</v>
      </c>
      <c r="C19" s="113"/>
      <c r="D19" s="113"/>
      <c r="E19" s="113"/>
      <c r="F19" s="271" t="s">
        <v>58</v>
      </c>
      <c r="G19" s="271"/>
      <c r="H19" s="272"/>
      <c r="I19" s="173">
        <v>60</v>
      </c>
      <c r="J19" s="74"/>
      <c r="K19" s="7"/>
      <c r="L19" s="7"/>
      <c r="M19" s="7"/>
      <c r="N19" s="7"/>
      <c r="X19" s="5"/>
      <c r="Y19" s="5"/>
      <c r="Z19" s="64"/>
    </row>
    <row r="20" spans="2:26" ht="6" customHeight="1" thickBot="1" x14ac:dyDescent="0.3">
      <c r="B20" s="170"/>
      <c r="C20" s="113"/>
      <c r="D20" s="113"/>
      <c r="E20" s="113"/>
      <c r="F20" s="179"/>
      <c r="G20" s="179"/>
      <c r="H20" s="114"/>
      <c r="I20" s="180"/>
      <c r="J20" s="74"/>
      <c r="K20" s="7"/>
      <c r="L20" s="7"/>
      <c r="M20" s="7"/>
      <c r="N20" s="7"/>
      <c r="X20" s="5"/>
      <c r="Y20" s="5"/>
      <c r="Z20" s="64"/>
    </row>
    <row r="21" spans="2:26" ht="24" customHeight="1" thickBot="1" x14ac:dyDescent="0.3">
      <c r="B21" s="170" t="s">
        <v>14</v>
      </c>
      <c r="C21" s="113"/>
      <c r="D21" s="113"/>
      <c r="E21" s="113"/>
      <c r="F21" s="181"/>
      <c r="G21" s="181"/>
      <c r="H21" s="114"/>
      <c r="I21" s="176">
        <v>1985</v>
      </c>
      <c r="J21" s="74"/>
      <c r="K21" s="7"/>
      <c r="L21" s="7"/>
      <c r="M21" s="7"/>
      <c r="N21" s="7"/>
      <c r="X21" s="5"/>
      <c r="Y21" s="5"/>
      <c r="Z21" s="64"/>
    </row>
    <row r="22" spans="2:26" ht="6" customHeight="1" thickBot="1" x14ac:dyDescent="0.3">
      <c r="B22" s="170"/>
      <c r="C22" s="113"/>
      <c r="D22" s="113"/>
      <c r="E22" s="113"/>
      <c r="F22" s="179"/>
      <c r="G22" s="179"/>
      <c r="H22" s="114"/>
      <c r="I22" s="180"/>
      <c r="J22" s="74"/>
      <c r="K22" s="7"/>
      <c r="L22" s="7"/>
      <c r="M22" s="7"/>
      <c r="N22" s="7"/>
      <c r="X22" s="5"/>
      <c r="Y22" s="5"/>
      <c r="Z22" s="64"/>
    </row>
    <row r="23" spans="2:26" ht="24" customHeight="1" thickBot="1" x14ac:dyDescent="0.3">
      <c r="B23" s="170" t="s">
        <v>15</v>
      </c>
      <c r="C23" s="113"/>
      <c r="D23" s="113"/>
      <c r="E23" s="113"/>
      <c r="F23" s="181"/>
      <c r="G23" s="181"/>
      <c r="H23" s="114"/>
      <c r="I23" s="182">
        <v>1985</v>
      </c>
      <c r="J23" s="74"/>
      <c r="K23" s="7"/>
      <c r="L23" s="7"/>
      <c r="M23" s="7"/>
      <c r="X23" s="5"/>
      <c r="Y23" s="5"/>
      <c r="Z23" s="64"/>
    </row>
    <row r="24" spans="2:26" ht="6" customHeight="1" x14ac:dyDescent="0.25">
      <c r="B24" s="85"/>
      <c r="C24" s="86"/>
      <c r="D24" s="86"/>
      <c r="E24" s="86"/>
      <c r="F24" s="87"/>
      <c r="G24" s="87"/>
      <c r="H24" s="88"/>
      <c r="I24" s="89"/>
      <c r="J24" s="90"/>
      <c r="K24" s="7"/>
      <c r="L24" s="7"/>
      <c r="M24" s="7"/>
      <c r="X24" s="5"/>
      <c r="Y24" s="5"/>
      <c r="Z24" s="64"/>
    </row>
    <row r="25" spans="2:26" ht="6" customHeight="1" x14ac:dyDescent="0.25">
      <c r="B25" s="71"/>
      <c r="C25" s="71"/>
      <c r="D25" s="71"/>
      <c r="E25" s="71"/>
      <c r="F25" s="84"/>
      <c r="G25" s="84"/>
      <c r="H25" s="9"/>
      <c r="I25" s="91"/>
      <c r="J25" s="9"/>
      <c r="K25" s="7"/>
      <c r="L25" s="7"/>
      <c r="M25" s="7"/>
      <c r="X25" s="5"/>
      <c r="Y25" s="5"/>
      <c r="Z25" s="64"/>
    </row>
    <row r="26" spans="2:26" ht="33" customHeight="1" x14ac:dyDescent="0.25">
      <c r="B26" s="92" t="s">
        <v>7</v>
      </c>
      <c r="C26" s="71"/>
      <c r="D26" s="71"/>
      <c r="E26" s="71"/>
      <c r="F26" s="231"/>
      <c r="G26" s="71"/>
      <c r="H26" s="76"/>
      <c r="I26" s="48"/>
      <c r="J26" s="7"/>
      <c r="K26" s="7"/>
      <c r="L26" s="7"/>
      <c r="M26" s="7"/>
      <c r="N26" s="7"/>
      <c r="Y26" s="5"/>
      <c r="Z26" s="64"/>
    </row>
    <row r="27" spans="2:26" ht="6.75" customHeight="1" x14ac:dyDescent="0.25">
      <c r="B27" s="93"/>
      <c r="C27" s="94"/>
      <c r="D27" s="94"/>
      <c r="E27" s="94"/>
      <c r="F27" s="95"/>
      <c r="G27" s="94"/>
      <c r="H27" s="96"/>
      <c r="I27" s="94"/>
      <c r="J27" s="69"/>
      <c r="K27" s="7"/>
      <c r="L27" s="7"/>
      <c r="M27" s="7"/>
      <c r="N27" s="7"/>
      <c r="Y27" s="5"/>
      <c r="Z27" s="64"/>
    </row>
    <row r="28" spans="2:26" ht="41.25" customHeight="1" x14ac:dyDescent="0.25">
      <c r="B28" s="273" t="s">
        <v>49</v>
      </c>
      <c r="C28" s="278"/>
      <c r="D28" s="278"/>
      <c r="E28" s="278"/>
      <c r="F28" s="278"/>
      <c r="G28" s="278"/>
      <c r="H28" s="7"/>
      <c r="I28" s="7"/>
      <c r="J28" s="74"/>
      <c r="K28" s="7"/>
      <c r="L28" s="7"/>
      <c r="M28" s="7"/>
      <c r="N28" s="7"/>
      <c r="Y28" s="5"/>
      <c r="Z28" s="64"/>
    </row>
    <row r="29" spans="2:26" ht="41.25" customHeight="1" thickBot="1" x14ac:dyDescent="0.3">
      <c r="B29" s="279"/>
      <c r="C29" s="278"/>
      <c r="D29" s="278"/>
      <c r="E29" s="278"/>
      <c r="F29" s="278"/>
      <c r="G29" s="278"/>
      <c r="H29" s="1"/>
      <c r="I29" s="9"/>
      <c r="J29" s="74"/>
      <c r="K29" s="7"/>
      <c r="L29" s="7"/>
      <c r="M29" s="7"/>
      <c r="N29" s="7"/>
      <c r="Y29" s="5"/>
      <c r="Z29" s="64"/>
    </row>
    <row r="30" spans="2:26" ht="24" customHeight="1" thickBot="1" x14ac:dyDescent="0.3">
      <c r="B30" s="70" t="s">
        <v>43</v>
      </c>
      <c r="C30" s="71"/>
      <c r="D30" s="71"/>
      <c r="E30" s="71"/>
      <c r="F30" s="231"/>
      <c r="G30" s="71"/>
      <c r="H30" s="76"/>
      <c r="I30" s="28" t="str">
        <f>IF(I9/I15&lt;1.5,"NON","OUI")</f>
        <v>OUI</v>
      </c>
      <c r="J30" s="74"/>
      <c r="K30" s="7"/>
      <c r="L30" s="7"/>
      <c r="M30" s="7"/>
      <c r="N30" s="7"/>
      <c r="Y30" s="5"/>
      <c r="Z30" s="64"/>
    </row>
    <row r="31" spans="2:26" ht="8.25" customHeight="1" x14ac:dyDescent="0.25">
      <c r="B31" s="97"/>
      <c r="C31" s="88"/>
      <c r="D31" s="88"/>
      <c r="E31" s="88"/>
      <c r="F31" s="98"/>
      <c r="G31" s="88"/>
      <c r="H31" s="99"/>
      <c r="I31" s="88"/>
      <c r="J31" s="90"/>
      <c r="K31" s="7"/>
      <c r="L31" s="7"/>
      <c r="M31" s="7"/>
      <c r="N31" s="7"/>
      <c r="Y31" s="5"/>
      <c r="Z31" s="64"/>
    </row>
    <row r="32" spans="2:26" ht="24" customHeight="1" thickBot="1" x14ac:dyDescent="0.3">
      <c r="B32" s="100"/>
      <c r="C32" s="9"/>
      <c r="D32" s="29" t="str">
        <f>IF(I30="OUI","OUI","")</f>
        <v>OUI</v>
      </c>
      <c r="E32" s="9"/>
      <c r="F32" s="101"/>
      <c r="G32" s="9"/>
      <c r="H32" s="1"/>
      <c r="I32" s="7"/>
      <c r="J32" s="7"/>
      <c r="K32" s="7"/>
      <c r="L32" s="7"/>
      <c r="M32" s="7"/>
      <c r="N32" s="7"/>
      <c r="Y32" s="5"/>
      <c r="Z32" s="64"/>
    </row>
    <row r="33" spans="2:26" ht="6.75" customHeight="1" x14ac:dyDescent="0.3">
      <c r="B33" s="100"/>
      <c r="C33" s="9"/>
      <c r="D33" s="2"/>
      <c r="E33" s="9"/>
      <c r="F33" s="101"/>
      <c r="G33" s="9"/>
      <c r="H33" s="1"/>
      <c r="I33" s="7"/>
      <c r="J33" s="7"/>
      <c r="K33" s="7"/>
      <c r="L33" s="7"/>
      <c r="M33" s="7"/>
      <c r="N33" s="7"/>
      <c r="Y33" s="5"/>
      <c r="Z33" s="64"/>
    </row>
    <row r="34" spans="2:26" ht="33" customHeight="1" x14ac:dyDescent="0.25">
      <c r="B34" s="100" t="s">
        <v>8</v>
      </c>
      <c r="C34" s="9"/>
      <c r="D34" s="9"/>
      <c r="E34" s="9"/>
      <c r="F34" s="101"/>
      <c r="G34" s="9"/>
      <c r="H34" s="1"/>
      <c r="I34" s="7"/>
      <c r="J34" s="7"/>
      <c r="K34" s="7"/>
      <c r="L34" s="7"/>
      <c r="M34" s="7"/>
      <c r="N34" s="7"/>
      <c r="Y34" s="5"/>
      <c r="Z34" s="64"/>
    </row>
    <row r="35" spans="2:26" ht="6.75" customHeight="1" x14ac:dyDescent="0.25">
      <c r="B35" s="102"/>
      <c r="C35" s="66"/>
      <c r="D35" s="66"/>
      <c r="E35" s="66"/>
      <c r="F35" s="67"/>
      <c r="G35" s="66"/>
      <c r="H35" s="68"/>
      <c r="I35" s="66"/>
      <c r="J35" s="69"/>
      <c r="K35" s="7"/>
      <c r="L35" s="7"/>
      <c r="M35" s="7"/>
      <c r="N35" s="7"/>
      <c r="Y35" s="5"/>
      <c r="Z35" s="64"/>
    </row>
    <row r="36" spans="2:26" ht="24" customHeight="1" thickBot="1" x14ac:dyDescent="0.3">
      <c r="B36" s="273" t="s">
        <v>62</v>
      </c>
      <c r="C36" s="274"/>
      <c r="D36" s="274"/>
      <c r="E36" s="274"/>
      <c r="F36" s="274"/>
      <c r="G36" s="274"/>
      <c r="H36" s="274"/>
      <c r="I36" s="9"/>
      <c r="J36" s="74"/>
      <c r="K36" s="7"/>
      <c r="L36" s="7"/>
      <c r="M36" s="7"/>
      <c r="N36" s="7"/>
      <c r="Y36" s="5"/>
      <c r="Z36" s="64"/>
    </row>
    <row r="37" spans="2:26" ht="24" customHeight="1" thickBot="1" x14ac:dyDescent="0.3">
      <c r="B37" s="103" t="s">
        <v>44</v>
      </c>
      <c r="C37" s="9"/>
      <c r="D37" s="9"/>
      <c r="E37" s="9"/>
      <c r="F37" s="101"/>
      <c r="G37" s="9"/>
      <c r="H37" s="1"/>
      <c r="I37" s="30" t="str">
        <f>IF(I17&gt;10,"OUI","NON")</f>
        <v>OUI</v>
      </c>
      <c r="J37" s="74"/>
      <c r="K37" s="7"/>
      <c r="L37" s="7"/>
      <c r="M37" s="7"/>
      <c r="N37" s="7"/>
      <c r="Y37" s="5"/>
      <c r="Z37" s="5"/>
    </row>
    <row r="38" spans="2:26" ht="6" customHeight="1" x14ac:dyDescent="0.25">
      <c r="B38" s="97"/>
      <c r="C38" s="88"/>
      <c r="D38" s="88"/>
      <c r="E38" s="88"/>
      <c r="F38" s="98"/>
      <c r="G38" s="88"/>
      <c r="H38" s="99"/>
      <c r="I38" s="88"/>
      <c r="J38" s="90"/>
      <c r="K38" s="7"/>
      <c r="L38" s="7"/>
      <c r="M38" s="7"/>
      <c r="N38" s="7"/>
      <c r="Y38" s="5"/>
      <c r="Z38" s="5"/>
    </row>
    <row r="39" spans="2:26" ht="24" customHeight="1" thickBot="1" x14ac:dyDescent="0.3">
      <c r="B39" s="100"/>
      <c r="C39" s="9"/>
      <c r="D39" s="29" t="str">
        <f>IF(I37="OUI","OUI","")</f>
        <v>OUI</v>
      </c>
      <c r="E39" s="9"/>
      <c r="F39" s="101"/>
      <c r="G39" s="9"/>
      <c r="H39" s="1"/>
      <c r="I39" s="235" t="s">
        <v>31</v>
      </c>
      <c r="J39" s="235"/>
      <c r="K39" s="235"/>
      <c r="L39" s="7"/>
      <c r="M39" s="7"/>
      <c r="N39" s="7"/>
      <c r="Y39" s="5"/>
      <c r="Z39" s="5"/>
    </row>
    <row r="40" spans="2:26" ht="6" customHeight="1" x14ac:dyDescent="0.25">
      <c r="B40" s="100"/>
      <c r="C40" s="9"/>
      <c r="D40" s="9"/>
      <c r="E40" s="9"/>
      <c r="F40" s="101"/>
      <c r="G40" s="9"/>
      <c r="H40" s="7"/>
      <c r="I40" s="7"/>
      <c r="J40" s="7"/>
      <c r="K40" s="7"/>
      <c r="L40" s="7"/>
      <c r="M40" s="7"/>
      <c r="N40" s="7"/>
      <c r="Y40" s="5"/>
      <c r="Z40" s="5"/>
    </row>
    <row r="41" spans="2:26" ht="32.25" customHeight="1" x14ac:dyDescent="0.25">
      <c r="B41" s="100" t="s">
        <v>9</v>
      </c>
      <c r="C41" s="9"/>
      <c r="D41" s="9"/>
      <c r="E41" s="9"/>
      <c r="F41" s="101"/>
      <c r="G41" s="9"/>
      <c r="H41" s="1"/>
      <c r="I41" s="7"/>
      <c r="J41" s="7"/>
      <c r="K41" s="7"/>
      <c r="L41" s="7"/>
      <c r="M41" s="7"/>
      <c r="N41" s="7"/>
      <c r="O41" s="5"/>
      <c r="P41" s="5"/>
      <c r="Q41" s="5"/>
      <c r="Y41" s="5"/>
      <c r="Z41" s="5"/>
    </row>
    <row r="42" spans="2:26" ht="6.75" customHeight="1" x14ac:dyDescent="0.25">
      <c r="B42" s="102"/>
      <c r="C42" s="66"/>
      <c r="D42" s="66"/>
      <c r="E42" s="66"/>
      <c r="F42" s="67"/>
      <c r="G42" s="66"/>
      <c r="H42" s="68"/>
      <c r="I42" s="66"/>
      <c r="J42" s="69"/>
      <c r="K42" s="7"/>
      <c r="L42" s="7"/>
      <c r="M42" s="7"/>
      <c r="N42" s="7"/>
      <c r="O42" s="5"/>
      <c r="P42" s="5"/>
      <c r="Q42" s="5"/>
      <c r="Y42" s="5"/>
      <c r="Z42" s="5"/>
    </row>
    <row r="43" spans="2:26" ht="18" customHeight="1" x14ac:dyDescent="0.25">
      <c r="B43" s="273" t="s">
        <v>81</v>
      </c>
      <c r="C43" s="274"/>
      <c r="D43" s="274"/>
      <c r="E43" s="274"/>
      <c r="F43" s="274"/>
      <c r="G43" s="274"/>
      <c r="H43" s="1"/>
      <c r="I43" s="9"/>
      <c r="J43" s="74"/>
      <c r="K43" s="7"/>
      <c r="L43" s="7"/>
      <c r="M43" s="7"/>
      <c r="N43" s="7"/>
      <c r="O43" s="5"/>
      <c r="P43" s="5"/>
      <c r="Q43" s="5"/>
      <c r="Y43" s="5"/>
      <c r="Z43" s="5"/>
    </row>
    <row r="44" spans="2:26" ht="18" customHeight="1" x14ac:dyDescent="0.25">
      <c r="B44" s="273"/>
      <c r="C44" s="274"/>
      <c r="D44" s="274"/>
      <c r="E44" s="274"/>
      <c r="F44" s="274"/>
      <c r="G44" s="274"/>
      <c r="H44" s="1"/>
      <c r="I44" s="9"/>
      <c r="J44" s="74"/>
      <c r="K44" s="7"/>
      <c r="L44" s="7"/>
      <c r="M44" s="7"/>
      <c r="N44" s="7"/>
      <c r="O44" s="5"/>
      <c r="P44" s="5"/>
      <c r="Q44" s="5"/>
      <c r="Y44" s="5"/>
      <c r="Z44" s="5"/>
    </row>
    <row r="45" spans="2:26" ht="6" customHeight="1" thickBot="1" x14ac:dyDescent="0.3">
      <c r="B45" s="103"/>
      <c r="C45" s="9"/>
      <c r="D45" s="9"/>
      <c r="E45" s="9"/>
      <c r="F45" s="9"/>
      <c r="G45" s="9"/>
      <c r="H45" s="9"/>
      <c r="I45" s="9"/>
      <c r="J45" s="74"/>
      <c r="K45" s="7"/>
      <c r="L45" s="7"/>
      <c r="M45" s="7"/>
      <c r="N45" s="7"/>
      <c r="Y45" s="5"/>
      <c r="Z45" s="5"/>
    </row>
    <row r="46" spans="2:26" ht="24" customHeight="1" thickBot="1" x14ac:dyDescent="0.3">
      <c r="B46" s="105" t="s">
        <v>86</v>
      </c>
      <c r="C46" s="71"/>
      <c r="D46" s="71"/>
      <c r="E46" s="71"/>
      <c r="F46" s="264" t="s">
        <v>88</v>
      </c>
      <c r="G46" s="7"/>
      <c r="H46" s="71" t="s">
        <v>0</v>
      </c>
      <c r="I46" s="31">
        <v>5</v>
      </c>
      <c r="J46" s="74"/>
      <c r="K46" s="7"/>
      <c r="L46" s="7"/>
      <c r="M46" s="7"/>
      <c r="N46" s="7"/>
      <c r="Y46" s="5"/>
      <c r="Z46" s="5"/>
    </row>
    <row r="47" spans="2:26" ht="24" customHeight="1" thickBot="1" x14ac:dyDescent="0.3">
      <c r="B47" s="105" t="s">
        <v>87</v>
      </c>
      <c r="C47" s="71"/>
      <c r="D47" s="71"/>
      <c r="E47" s="71"/>
      <c r="F47" s="264"/>
      <c r="G47" s="7"/>
      <c r="H47" s="71" t="s">
        <v>0</v>
      </c>
      <c r="I47" s="31">
        <v>5</v>
      </c>
      <c r="J47" s="74"/>
      <c r="K47" s="7"/>
      <c r="L47" s="7"/>
      <c r="M47" s="7"/>
      <c r="N47" s="7"/>
      <c r="Y47" s="5"/>
      <c r="Z47" s="5"/>
    </row>
    <row r="48" spans="2:26" ht="6.75" customHeight="1" thickBot="1" x14ac:dyDescent="0.3">
      <c r="B48" s="105"/>
      <c r="C48" s="71"/>
      <c r="D48" s="71"/>
      <c r="E48" s="71"/>
      <c r="F48" s="264"/>
      <c r="G48" s="7"/>
      <c r="H48" s="71"/>
      <c r="I48" s="71"/>
      <c r="J48" s="74"/>
      <c r="K48" s="7"/>
      <c r="L48" s="7"/>
      <c r="M48" s="7"/>
      <c r="N48" s="7"/>
      <c r="Y48" s="5"/>
      <c r="Z48" s="5"/>
    </row>
    <row r="49" spans="2:26" ht="24" customHeight="1" thickBot="1" x14ac:dyDescent="0.3">
      <c r="B49" s="105" t="s">
        <v>64</v>
      </c>
      <c r="C49" s="71"/>
      <c r="D49" s="71"/>
      <c r="E49" s="71"/>
      <c r="F49" s="264"/>
      <c r="G49" s="7"/>
      <c r="H49" s="71" t="s">
        <v>2</v>
      </c>
      <c r="I49" s="32">
        <f>IF(I47&gt;I46,100*((I47/I46-1)),0)</f>
        <v>0</v>
      </c>
      <c r="J49" s="74"/>
      <c r="K49" s="7"/>
      <c r="L49" s="7"/>
      <c r="M49" s="7"/>
      <c r="N49" s="7"/>
      <c r="Y49" s="106"/>
      <c r="Z49" s="106"/>
    </row>
    <row r="50" spans="2:26" ht="6.75" customHeight="1" thickBot="1" x14ac:dyDescent="0.3">
      <c r="B50" s="105"/>
      <c r="C50" s="71"/>
      <c r="D50" s="71"/>
      <c r="E50" s="71"/>
      <c r="F50" s="71"/>
      <c r="G50" s="7"/>
      <c r="H50" s="71"/>
      <c r="I50" s="71"/>
      <c r="J50" s="74"/>
      <c r="K50" s="7"/>
      <c r="L50" s="7"/>
      <c r="M50" s="7"/>
      <c r="N50" s="7"/>
      <c r="Y50" s="106"/>
      <c r="Z50" s="106"/>
    </row>
    <row r="51" spans="2:26" ht="24" customHeight="1" thickBot="1" x14ac:dyDescent="0.3">
      <c r="B51" s="105" t="s">
        <v>59</v>
      </c>
      <c r="C51" s="71"/>
      <c r="D51" s="71"/>
      <c r="E51" s="71"/>
      <c r="F51" s="71"/>
      <c r="G51" s="7"/>
      <c r="H51" s="71" t="s">
        <v>1</v>
      </c>
      <c r="I51" s="31">
        <v>40</v>
      </c>
      <c r="J51" s="74"/>
      <c r="K51" s="7"/>
      <c r="L51" s="7"/>
      <c r="M51" s="7"/>
      <c r="N51" s="7"/>
      <c r="Y51" s="106"/>
      <c r="Z51" s="106"/>
    </row>
    <row r="52" spans="2:26" ht="24" customHeight="1" thickBot="1" x14ac:dyDescent="0.3">
      <c r="B52" s="105" t="s">
        <v>60</v>
      </c>
      <c r="C52" s="71"/>
      <c r="D52" s="71"/>
      <c r="E52" s="71"/>
      <c r="F52" s="71"/>
      <c r="G52" s="7"/>
      <c r="H52" s="71" t="s">
        <v>1</v>
      </c>
      <c r="I52" s="31">
        <v>40</v>
      </c>
      <c r="J52" s="74"/>
      <c r="K52" s="7"/>
      <c r="L52" s="7"/>
      <c r="M52" s="7"/>
      <c r="N52" s="7"/>
      <c r="Y52" s="5"/>
      <c r="Z52" s="5"/>
    </row>
    <row r="53" spans="2:26" ht="6.75" customHeight="1" thickBot="1" x14ac:dyDescent="0.3">
      <c r="B53" s="105"/>
      <c r="C53" s="71"/>
      <c r="D53" s="71"/>
      <c r="E53" s="71"/>
      <c r="F53" s="71"/>
      <c r="G53" s="7"/>
      <c r="H53" s="71"/>
      <c r="I53" s="71"/>
      <c r="J53" s="74"/>
      <c r="K53" s="7"/>
      <c r="L53" s="7"/>
      <c r="M53" s="7"/>
      <c r="N53" s="7"/>
      <c r="Y53" s="5"/>
      <c r="Z53" s="5"/>
    </row>
    <row r="54" spans="2:26" ht="24" customHeight="1" thickBot="1" x14ac:dyDescent="0.3">
      <c r="B54" s="105" t="s">
        <v>63</v>
      </c>
      <c r="C54" s="71"/>
      <c r="D54" s="71"/>
      <c r="E54" s="71"/>
      <c r="F54" s="71"/>
      <c r="G54" s="7"/>
      <c r="H54" s="71" t="s">
        <v>2</v>
      </c>
      <c r="I54" s="33">
        <f>IF(I52&gt;I51,100*((I52/I51)-1),0)</f>
        <v>0</v>
      </c>
      <c r="J54" s="74"/>
      <c r="K54" s="7"/>
      <c r="L54" s="7"/>
      <c r="M54" s="7"/>
      <c r="N54" s="7"/>
      <c r="Y54" s="5"/>
      <c r="Z54" s="5"/>
    </row>
    <row r="55" spans="2:26" ht="6.75" customHeight="1" thickBot="1" x14ac:dyDescent="0.3">
      <c r="B55" s="170"/>
      <c r="C55" s="113"/>
      <c r="D55" s="113"/>
      <c r="E55" s="113"/>
      <c r="F55" s="113"/>
      <c r="G55" s="168"/>
      <c r="H55" s="113"/>
      <c r="I55" s="171"/>
      <c r="J55" s="74"/>
      <c r="K55" s="7"/>
      <c r="L55" s="7"/>
      <c r="M55" s="7"/>
      <c r="N55" s="7"/>
      <c r="Y55" s="5"/>
      <c r="Z55" s="5"/>
    </row>
    <row r="56" spans="2:26" ht="24" customHeight="1" thickBot="1" x14ac:dyDescent="0.3">
      <c r="B56" s="167" t="s">
        <v>82</v>
      </c>
      <c r="C56" s="113"/>
      <c r="D56" s="113"/>
      <c r="F56" s="265" t="s">
        <v>89</v>
      </c>
      <c r="G56" s="168"/>
      <c r="H56" s="113" t="s">
        <v>84</v>
      </c>
      <c r="I56" s="183">
        <v>15</v>
      </c>
      <c r="J56" s="74"/>
      <c r="K56" s="7"/>
      <c r="L56" s="7"/>
      <c r="M56" s="7"/>
      <c r="N56" s="7"/>
      <c r="Y56" s="5"/>
      <c r="Z56" s="5"/>
    </row>
    <row r="57" spans="2:26" ht="24" customHeight="1" thickBot="1" x14ac:dyDescent="0.3">
      <c r="B57" s="167" t="s">
        <v>83</v>
      </c>
      <c r="C57" s="113"/>
      <c r="D57" s="113"/>
      <c r="E57" s="226"/>
      <c r="F57" s="265"/>
      <c r="G57" s="226"/>
      <c r="H57" s="113" t="s">
        <v>84</v>
      </c>
      <c r="I57" s="183">
        <v>28</v>
      </c>
      <c r="J57" s="74"/>
      <c r="K57" s="7"/>
      <c r="L57" s="7"/>
      <c r="M57" s="7"/>
      <c r="N57" s="7"/>
      <c r="Y57" s="5"/>
      <c r="Z57" s="5"/>
    </row>
    <row r="58" spans="2:26" ht="6.75" customHeight="1" thickBot="1" x14ac:dyDescent="0.3">
      <c r="B58" s="167"/>
      <c r="C58" s="113"/>
      <c r="D58" s="113"/>
      <c r="E58" s="113"/>
      <c r="F58" s="265"/>
      <c r="G58" s="168"/>
      <c r="H58" s="113"/>
      <c r="I58" s="113"/>
      <c r="J58" s="74"/>
      <c r="K58" s="7"/>
      <c r="L58" s="7"/>
      <c r="M58" s="7"/>
      <c r="N58" s="7"/>
      <c r="Y58" s="5"/>
      <c r="Z58" s="5"/>
    </row>
    <row r="59" spans="2:26" ht="24" customHeight="1" thickBot="1" x14ac:dyDescent="0.3">
      <c r="B59" s="167" t="s">
        <v>85</v>
      </c>
      <c r="C59" s="113"/>
      <c r="D59" s="113"/>
      <c r="E59" s="113"/>
      <c r="F59" s="265"/>
      <c r="G59" s="168"/>
      <c r="H59" s="113" t="s">
        <v>2</v>
      </c>
      <c r="I59" s="169">
        <f>100*((I57/I56-1))</f>
        <v>86.666666666666671</v>
      </c>
      <c r="J59" s="74"/>
      <c r="K59" s="7"/>
      <c r="L59" s="7"/>
      <c r="M59" s="7"/>
      <c r="N59" s="7"/>
      <c r="Y59" s="5"/>
      <c r="Z59" s="5"/>
    </row>
    <row r="60" spans="2:26" ht="6.75" customHeight="1" thickBot="1" x14ac:dyDescent="0.3">
      <c r="B60" s="105"/>
      <c r="C60" s="71"/>
      <c r="D60" s="71"/>
      <c r="E60" s="71"/>
      <c r="F60" s="71"/>
      <c r="G60" s="7"/>
      <c r="H60" s="71"/>
      <c r="I60" s="71"/>
      <c r="J60" s="107"/>
      <c r="K60" s="7"/>
      <c r="L60" s="7"/>
      <c r="M60" s="7"/>
      <c r="N60" s="7"/>
      <c r="Y60" s="5"/>
      <c r="Z60" s="5"/>
    </row>
    <row r="61" spans="2:26" ht="24" customHeight="1" thickBot="1" x14ac:dyDescent="0.3">
      <c r="B61" s="105" t="s">
        <v>93</v>
      </c>
      <c r="C61" s="71"/>
      <c r="D61" s="71"/>
      <c r="E61" s="71"/>
      <c r="F61" s="71"/>
      <c r="G61" s="7"/>
      <c r="H61" s="71" t="s">
        <v>2</v>
      </c>
      <c r="I61" s="33">
        <f>(I49+I54)</f>
        <v>0</v>
      </c>
      <c r="J61" s="74"/>
      <c r="K61" s="7"/>
      <c r="L61" s="109"/>
      <c r="M61" s="7"/>
      <c r="N61" s="7"/>
      <c r="O61" s="110"/>
      <c r="Y61" s="5"/>
      <c r="Z61" s="5"/>
    </row>
    <row r="62" spans="2:26" ht="6.75" customHeight="1" thickBot="1" x14ac:dyDescent="0.3">
      <c r="B62" s="105"/>
      <c r="C62" s="71"/>
      <c r="D62" s="71"/>
      <c r="E62" s="71"/>
      <c r="F62" s="71"/>
      <c r="G62" s="7"/>
      <c r="H62" s="71"/>
      <c r="I62" s="71"/>
      <c r="J62" s="107"/>
      <c r="K62" s="7"/>
      <c r="L62" s="7"/>
      <c r="M62" s="7"/>
      <c r="N62" s="7"/>
      <c r="Y62" s="5"/>
      <c r="Z62" s="5"/>
    </row>
    <row r="63" spans="2:26" ht="27" customHeight="1" thickBot="1" x14ac:dyDescent="0.3">
      <c r="B63" s="105" t="s">
        <v>93</v>
      </c>
      <c r="C63" s="112"/>
      <c r="D63" s="112"/>
      <c r="E63" s="112"/>
      <c r="F63" s="71"/>
      <c r="G63" s="7"/>
      <c r="H63" s="228" t="s">
        <v>91</v>
      </c>
      <c r="I63" s="36">
        <f>(1-(100/((I61)+100)))*I11</f>
        <v>0</v>
      </c>
      <c r="J63" s="74"/>
      <c r="K63" s="7"/>
      <c r="L63" s="7"/>
      <c r="M63" s="7"/>
      <c r="N63" s="7"/>
      <c r="O63" s="229"/>
      <c r="Y63" s="5"/>
      <c r="Z63" s="5"/>
    </row>
    <row r="64" spans="2:26" ht="6" customHeight="1" thickBot="1" x14ac:dyDescent="0.3">
      <c r="B64" s="70"/>
      <c r="C64" s="113"/>
      <c r="D64" s="113"/>
      <c r="E64" s="113"/>
      <c r="F64" s="267"/>
      <c r="G64" s="267"/>
      <c r="H64" s="267"/>
      <c r="I64" s="114"/>
      <c r="J64" s="74"/>
      <c r="K64" s="7"/>
      <c r="L64" s="7"/>
      <c r="M64" s="7"/>
      <c r="N64" s="7"/>
      <c r="Y64" s="5"/>
      <c r="Z64" s="5"/>
    </row>
    <row r="65" spans="2:26" ht="24" customHeight="1" thickBot="1" x14ac:dyDescent="0.3">
      <c r="B65" s="115" t="s">
        <v>94</v>
      </c>
      <c r="C65" s="71"/>
      <c r="D65" s="71"/>
      <c r="E65" s="71"/>
      <c r="F65" s="71"/>
      <c r="G65" s="116"/>
      <c r="H65" s="228" t="s">
        <v>91</v>
      </c>
      <c r="I65" s="36">
        <f>I11-I63</f>
        <v>90</v>
      </c>
      <c r="J65" s="74"/>
      <c r="K65" s="7"/>
      <c r="L65" s="7"/>
      <c r="M65" s="7"/>
      <c r="N65" s="7"/>
      <c r="O65" s="45"/>
      <c r="Y65" s="5"/>
      <c r="Z65" s="5"/>
    </row>
    <row r="66" spans="2:26" ht="6" customHeight="1" thickBot="1" x14ac:dyDescent="0.3">
      <c r="B66" s="111"/>
      <c r="C66" s="71"/>
      <c r="D66" s="71"/>
      <c r="E66" s="71"/>
      <c r="F66" s="71"/>
      <c r="G66" s="71"/>
      <c r="H66" s="71"/>
      <c r="I66" s="9"/>
      <c r="J66" s="74"/>
      <c r="K66" s="7"/>
      <c r="L66" s="7"/>
      <c r="M66" s="7"/>
      <c r="N66" s="7"/>
      <c r="Y66" s="5"/>
      <c r="Z66" s="5"/>
    </row>
    <row r="67" spans="2:26" ht="24" customHeight="1" thickBot="1" x14ac:dyDescent="0.3">
      <c r="B67" s="115" t="s">
        <v>95</v>
      </c>
      <c r="C67" s="113"/>
      <c r="D67" s="113"/>
      <c r="E67" s="113"/>
      <c r="F67" s="118"/>
      <c r="G67" s="168"/>
      <c r="H67" s="228" t="s">
        <v>91</v>
      </c>
      <c r="I67" s="36">
        <f>I65*(1-(100/(I59+100)))</f>
        <v>41.785714285714285</v>
      </c>
      <c r="J67" s="74"/>
      <c r="K67" s="7"/>
      <c r="L67" s="7"/>
      <c r="M67" s="7"/>
      <c r="N67" s="7"/>
      <c r="Y67" s="5"/>
      <c r="Z67" s="5"/>
    </row>
    <row r="68" spans="2:26" ht="6.75" customHeight="1" thickBot="1" x14ac:dyDescent="0.3">
      <c r="B68" s="166"/>
      <c r="C68" s="113"/>
      <c r="D68" s="113"/>
      <c r="E68" s="113"/>
      <c r="F68" s="113"/>
      <c r="G68" s="113"/>
      <c r="H68" s="172"/>
      <c r="I68" s="114"/>
      <c r="J68" s="74"/>
      <c r="K68" s="7"/>
      <c r="L68" s="7"/>
      <c r="M68" s="7"/>
      <c r="N68" s="7"/>
      <c r="Y68" s="5"/>
      <c r="Z68" s="5"/>
    </row>
    <row r="69" spans="2:26" ht="24" customHeight="1" thickBot="1" x14ac:dyDescent="0.3">
      <c r="B69" s="115" t="s">
        <v>92</v>
      </c>
      <c r="C69" s="113"/>
      <c r="D69" s="113"/>
      <c r="E69" s="113"/>
      <c r="F69" s="118"/>
      <c r="G69" s="118"/>
      <c r="H69" s="228" t="s">
        <v>91</v>
      </c>
      <c r="I69" s="36">
        <f>I11-I63-I67</f>
        <v>48.214285714285715</v>
      </c>
      <c r="J69" s="74"/>
      <c r="K69" s="7"/>
      <c r="L69" s="7"/>
      <c r="M69" s="7"/>
      <c r="N69" s="7"/>
      <c r="Y69" s="5"/>
      <c r="Z69" s="5"/>
    </row>
    <row r="70" spans="2:26" ht="6.75" customHeight="1" x14ac:dyDescent="0.25">
      <c r="B70" s="85"/>
      <c r="C70" s="86"/>
      <c r="D70" s="86"/>
      <c r="E70" s="86"/>
      <c r="F70" s="86"/>
      <c r="G70" s="86"/>
      <c r="H70" s="86"/>
      <c r="I70" s="88"/>
      <c r="J70" s="90"/>
      <c r="K70" s="7"/>
      <c r="L70" s="7"/>
      <c r="M70" s="7"/>
      <c r="N70" s="7"/>
      <c r="Y70" s="5"/>
      <c r="Z70" s="5"/>
    </row>
    <row r="71" spans="2:26" ht="6" customHeight="1" x14ac:dyDescent="0.25">
      <c r="B71" s="48"/>
      <c r="C71" s="48"/>
      <c r="D71" s="48"/>
      <c r="E71" s="48"/>
      <c r="F71" s="71"/>
      <c r="G71" s="71"/>
      <c r="H71" s="48"/>
      <c r="I71" s="7"/>
      <c r="J71" s="7"/>
      <c r="K71" s="7"/>
      <c r="L71" s="7"/>
      <c r="M71" s="7"/>
      <c r="N71" s="7"/>
      <c r="Y71" s="5"/>
      <c r="Z71" s="5"/>
    </row>
    <row r="72" spans="2:26" ht="24" customHeight="1" x14ac:dyDescent="0.25">
      <c r="B72" s="92" t="s">
        <v>10</v>
      </c>
      <c r="C72" s="48"/>
      <c r="D72" s="48"/>
      <c r="E72" s="48"/>
      <c r="F72" s="71"/>
      <c r="G72" s="71"/>
      <c r="H72" s="48"/>
      <c r="I72" s="7"/>
      <c r="J72" s="7"/>
      <c r="K72" s="7"/>
      <c r="L72" s="7"/>
      <c r="M72" s="7"/>
      <c r="N72" s="7"/>
      <c r="Y72" s="5"/>
      <c r="Z72" s="5"/>
    </row>
    <row r="73" spans="2:26" ht="6" customHeight="1" x14ac:dyDescent="0.25">
      <c r="B73" s="119"/>
      <c r="C73" s="94"/>
      <c r="D73" s="94"/>
      <c r="E73" s="94"/>
      <c r="F73" s="94"/>
      <c r="G73" s="94"/>
      <c r="H73" s="94"/>
      <c r="I73" s="66"/>
      <c r="J73" s="69"/>
      <c r="K73" s="7"/>
      <c r="L73" s="7"/>
      <c r="M73" s="7"/>
      <c r="N73" s="7"/>
      <c r="Y73" s="5"/>
      <c r="Z73" s="5"/>
    </row>
    <row r="74" spans="2:26" ht="24" customHeight="1" x14ac:dyDescent="0.25">
      <c r="B74" s="234" t="s">
        <v>17</v>
      </c>
      <c r="C74" s="71"/>
      <c r="D74" s="71"/>
      <c r="E74" s="71"/>
      <c r="F74" s="71"/>
      <c r="G74" s="71"/>
      <c r="H74" s="71"/>
      <c r="I74" s="9"/>
      <c r="J74" s="74"/>
      <c r="K74" s="7"/>
      <c r="L74" s="7"/>
      <c r="M74" s="7"/>
      <c r="N74" s="7"/>
      <c r="Y74" s="5"/>
      <c r="Z74" s="5"/>
    </row>
    <row r="75" spans="2:26" ht="6" customHeight="1" thickBot="1" x14ac:dyDescent="0.3">
      <c r="B75" s="108"/>
      <c r="C75" s="71"/>
      <c r="D75" s="71"/>
      <c r="E75" s="71"/>
      <c r="F75" s="71"/>
      <c r="G75" s="71"/>
      <c r="H75" s="117"/>
      <c r="I75" s="9"/>
      <c r="J75" s="74"/>
      <c r="K75" s="7"/>
      <c r="L75" s="7"/>
      <c r="M75" s="7"/>
      <c r="N75" s="7"/>
      <c r="Y75" s="5"/>
      <c r="Z75" s="5"/>
    </row>
    <row r="76" spans="2:26" ht="24" customHeight="1" thickBot="1" x14ac:dyDescent="0.3">
      <c r="B76" s="70" t="s">
        <v>21</v>
      </c>
      <c r="C76" s="71"/>
      <c r="D76" s="71"/>
      <c r="E76" s="268" t="s">
        <v>71</v>
      </c>
      <c r="F76" s="269"/>
      <c r="G76" s="269"/>
      <c r="H76" s="71" t="s">
        <v>2</v>
      </c>
      <c r="I76" s="31">
        <v>50</v>
      </c>
      <c r="J76" s="74"/>
      <c r="K76" s="7"/>
      <c r="L76" s="7"/>
      <c r="M76" s="7"/>
      <c r="N76" s="7"/>
      <c r="Y76" s="5"/>
      <c r="Z76" s="5"/>
    </row>
    <row r="77" spans="2:26" ht="6" customHeight="1" thickBot="1" x14ac:dyDescent="0.3">
      <c r="B77" s="105"/>
      <c r="C77" s="71"/>
      <c r="D77" s="71"/>
      <c r="E77" s="71"/>
      <c r="F77" s="71"/>
      <c r="G77" s="71"/>
      <c r="H77" s="7"/>
      <c r="I77" s="121"/>
      <c r="J77" s="74"/>
      <c r="K77" s="7"/>
      <c r="L77" s="7"/>
      <c r="M77" s="7"/>
      <c r="N77" s="7"/>
      <c r="Y77" s="5"/>
      <c r="Z77" s="5"/>
    </row>
    <row r="78" spans="2:26" ht="24" customHeight="1" thickBot="1" x14ac:dyDescent="0.3">
      <c r="B78" s="105" t="s">
        <v>20</v>
      </c>
      <c r="C78" s="71"/>
      <c r="D78" s="71"/>
      <c r="E78" s="71"/>
      <c r="F78" s="35"/>
      <c r="G78" s="7"/>
      <c r="H78" s="7"/>
      <c r="I78" s="36">
        <f>I13*I76%</f>
        <v>5</v>
      </c>
      <c r="J78" s="74"/>
      <c r="K78" s="7"/>
      <c r="L78" s="7"/>
      <c r="M78" s="7"/>
      <c r="N78" s="7"/>
      <c r="Y78" s="5"/>
      <c r="Z78" s="5"/>
    </row>
    <row r="79" spans="2:26" ht="6" customHeight="1" x14ac:dyDescent="0.25">
      <c r="B79" s="85"/>
      <c r="C79" s="86"/>
      <c r="D79" s="86"/>
      <c r="E79" s="86"/>
      <c r="F79" s="34"/>
      <c r="G79" s="122"/>
      <c r="H79" s="34"/>
      <c r="I79" s="88"/>
      <c r="J79" s="90"/>
      <c r="K79" s="7"/>
      <c r="L79" s="7"/>
      <c r="M79" s="7"/>
      <c r="N79" s="7"/>
      <c r="Y79" s="5"/>
      <c r="Z79" s="5"/>
    </row>
    <row r="80" spans="2:26" ht="6" customHeight="1" x14ac:dyDescent="0.25">
      <c r="B80" s="71"/>
      <c r="C80" s="71"/>
      <c r="D80" s="71"/>
      <c r="E80" s="71"/>
      <c r="F80" s="35"/>
      <c r="G80" s="123"/>
      <c r="H80" s="35"/>
      <c r="I80" s="9"/>
      <c r="J80" s="9"/>
      <c r="K80" s="7"/>
      <c r="L80" s="7"/>
      <c r="M80" s="7"/>
      <c r="N80" s="7"/>
      <c r="Y80" s="5"/>
      <c r="Z80" s="5"/>
    </row>
    <row r="81" spans="2:26" ht="24" customHeight="1" x14ac:dyDescent="0.25">
      <c r="B81" s="100" t="s">
        <v>11</v>
      </c>
      <c r="C81" s="7"/>
      <c r="D81" s="7"/>
      <c r="E81" s="7"/>
      <c r="F81" s="124"/>
      <c r="G81" s="124"/>
      <c r="H81" s="124"/>
      <c r="I81" s="7"/>
      <c r="J81" s="7"/>
      <c r="K81" s="7"/>
      <c r="L81" s="7"/>
      <c r="M81" s="7"/>
      <c r="N81" s="7"/>
      <c r="Y81" s="5"/>
      <c r="Z81" s="5"/>
    </row>
    <row r="82" spans="2:26" s="5" customFormat="1" ht="6" customHeight="1" x14ac:dyDescent="0.25">
      <c r="B82" s="65"/>
      <c r="C82" s="66"/>
      <c r="D82" s="66"/>
      <c r="E82" s="66"/>
      <c r="F82" s="66"/>
      <c r="G82" s="66"/>
      <c r="H82" s="125"/>
      <c r="I82" s="66"/>
      <c r="J82" s="69"/>
      <c r="K82" s="7"/>
      <c r="L82" s="7"/>
      <c r="M82" s="7"/>
      <c r="N82" s="7"/>
    </row>
    <row r="83" spans="2:26" ht="24" customHeight="1" thickBot="1" x14ac:dyDescent="0.3">
      <c r="B83" s="126" t="s">
        <v>45</v>
      </c>
      <c r="C83" s="71"/>
      <c r="D83" s="71"/>
      <c r="E83" s="71"/>
      <c r="F83" s="76"/>
      <c r="G83" s="1"/>
      <c r="H83" s="1"/>
      <c r="I83" s="9"/>
      <c r="J83" s="74"/>
      <c r="K83" s="7"/>
      <c r="L83" s="7"/>
      <c r="M83" s="7"/>
      <c r="N83" s="7"/>
      <c r="O83" s="5"/>
      <c r="P83" s="5"/>
      <c r="Q83" s="5"/>
      <c r="Y83" s="5"/>
      <c r="Z83" s="5"/>
    </row>
    <row r="84" spans="2:26" s="64" customFormat="1" ht="36" customHeight="1" thickBot="1" x14ac:dyDescent="0.3">
      <c r="B84" s="266" t="s">
        <v>96</v>
      </c>
      <c r="C84" s="255"/>
      <c r="D84" s="255"/>
      <c r="E84" s="255"/>
      <c r="F84" s="255"/>
      <c r="G84" s="9"/>
      <c r="H84" s="7"/>
      <c r="I84" s="165" t="s">
        <v>23</v>
      </c>
      <c r="J84" s="74"/>
      <c r="K84" s="7"/>
      <c r="L84" s="7"/>
      <c r="M84" s="7"/>
      <c r="N84" s="5" t="s">
        <v>46</v>
      </c>
      <c r="P84" s="127"/>
      <c r="Y84" s="5"/>
      <c r="Z84" s="5"/>
    </row>
    <row r="85" spans="2:26" s="5" customFormat="1" ht="36" customHeight="1" thickBot="1" x14ac:dyDescent="0.3">
      <c r="B85" s="266" t="s">
        <v>47</v>
      </c>
      <c r="C85" s="255"/>
      <c r="D85" s="255"/>
      <c r="E85" s="255"/>
      <c r="F85" s="255"/>
      <c r="G85" s="9"/>
      <c r="H85" s="7"/>
      <c r="I85" s="165" t="s">
        <v>23</v>
      </c>
      <c r="J85" s="74"/>
      <c r="K85" s="7"/>
      <c r="L85" s="7"/>
      <c r="M85" s="7"/>
      <c r="N85" s="5" t="s">
        <v>23</v>
      </c>
    </row>
    <row r="86" spans="2:26" s="5" customFormat="1" ht="6.75" customHeight="1" thickBot="1" x14ac:dyDescent="0.3">
      <c r="B86" s="232"/>
      <c r="C86" s="230"/>
      <c r="D86" s="230"/>
      <c r="E86" s="230"/>
      <c r="F86" s="71"/>
      <c r="G86" s="9"/>
      <c r="H86" s="7"/>
      <c r="I86" s="130"/>
      <c r="J86" s="74"/>
      <c r="K86" s="7"/>
      <c r="L86" s="7"/>
      <c r="M86" s="7"/>
    </row>
    <row r="87" spans="2:26" s="5" customFormat="1" ht="35.25" customHeight="1" thickBot="1" x14ac:dyDescent="0.3">
      <c r="B87" s="273" t="s">
        <v>65</v>
      </c>
      <c r="C87" s="274"/>
      <c r="D87" s="274"/>
      <c r="E87" s="274"/>
      <c r="F87" s="274"/>
      <c r="G87" s="9"/>
      <c r="H87" s="131" t="s">
        <v>12</v>
      </c>
      <c r="I87" s="39" t="str">
        <f>IF(I84="OUI",I69,IF(I85="OUI",I69,"-"))</f>
        <v>-</v>
      </c>
      <c r="J87" s="74"/>
      <c r="K87" s="7"/>
      <c r="L87" s="7"/>
      <c r="M87" s="7"/>
    </row>
    <row r="88" spans="2:26" s="5" customFormat="1" ht="6" customHeight="1" thickBot="1" x14ac:dyDescent="0.3">
      <c r="B88" s="132"/>
      <c r="C88" s="88"/>
      <c r="D88" s="88"/>
      <c r="E88" s="88"/>
      <c r="F88" s="88"/>
      <c r="G88" s="88"/>
      <c r="H88" s="88"/>
      <c r="I88" s="88"/>
      <c r="J88" s="90"/>
      <c r="K88" s="9"/>
      <c r="L88" s="9"/>
      <c r="M88" s="7"/>
      <c r="N88" s="7"/>
    </row>
    <row r="89" spans="2:26" s="137" customFormat="1" ht="24" customHeight="1" thickBot="1" x14ac:dyDescent="0.35">
      <c r="B89" s="100"/>
      <c r="C89" s="133"/>
      <c r="D89" s="134" t="str">
        <f>IF(I84="OUI","-",IF(I85="OUI","-","NON"))</f>
        <v>NON</v>
      </c>
      <c r="E89" s="135"/>
      <c r="F89" s="136"/>
      <c r="G89" s="100"/>
      <c r="H89" s="133"/>
      <c r="I89" s="133"/>
      <c r="J89" s="133"/>
      <c r="K89" s="100"/>
      <c r="L89" s="100"/>
      <c r="M89" s="133"/>
      <c r="N89" s="133"/>
      <c r="Y89" s="3"/>
      <c r="Z89" s="3"/>
    </row>
    <row r="90" spans="2:26" s="137" customFormat="1" ht="6" customHeight="1" x14ac:dyDescent="0.3">
      <c r="B90" s="133"/>
      <c r="C90" s="138"/>
      <c r="D90" s="100"/>
      <c r="E90" s="100"/>
      <c r="F90" s="136"/>
      <c r="G90" s="100"/>
      <c r="H90" s="139"/>
      <c r="I90" s="133"/>
      <c r="J90" s="133"/>
      <c r="K90" s="133"/>
      <c r="L90" s="133"/>
      <c r="M90" s="133"/>
      <c r="N90" s="133"/>
      <c r="Y90" s="3"/>
      <c r="Z90" s="3"/>
    </row>
    <row r="91" spans="2:26" s="137" customFormat="1" ht="24" customHeight="1" x14ac:dyDescent="0.25">
      <c r="B91" s="100" t="s">
        <v>22</v>
      </c>
      <c r="C91" s="100"/>
      <c r="D91" s="100"/>
      <c r="E91" s="100"/>
      <c r="F91" s="136"/>
      <c r="G91" s="100"/>
      <c r="H91" s="140"/>
      <c r="I91" s="133"/>
      <c r="J91" s="133"/>
      <c r="K91" s="133"/>
      <c r="L91" s="133"/>
      <c r="M91" s="133"/>
      <c r="N91" s="133"/>
      <c r="Y91" s="3"/>
      <c r="Z91" s="3"/>
    </row>
    <row r="92" spans="2:26" s="5" customFormat="1" ht="9" customHeight="1" thickBot="1" x14ac:dyDescent="0.3">
      <c r="B92" s="102"/>
      <c r="C92" s="141"/>
      <c r="D92" s="66"/>
      <c r="E92" s="66"/>
      <c r="F92" s="67"/>
      <c r="G92" s="66"/>
      <c r="H92" s="68"/>
      <c r="I92" s="66"/>
      <c r="J92" s="69"/>
      <c r="K92" s="7"/>
      <c r="L92" s="7"/>
      <c r="M92" s="7"/>
      <c r="N92" s="7"/>
      <c r="Y92" s="3"/>
      <c r="Z92" s="3"/>
    </row>
    <row r="93" spans="2:26" s="5" customFormat="1" ht="80.25" customHeight="1" thickBot="1" x14ac:dyDescent="0.3">
      <c r="B93" s="266" t="s">
        <v>66</v>
      </c>
      <c r="C93" s="259"/>
      <c r="D93" s="259"/>
      <c r="E93" s="259"/>
      <c r="F93" s="1"/>
      <c r="G93" s="7"/>
      <c r="H93" s="1"/>
      <c r="I93" s="142" t="str">
        <f>IF(I17&gt;10,"OUI","NON")</f>
        <v>OUI</v>
      </c>
      <c r="J93" s="143"/>
      <c r="K93" s="7"/>
      <c r="M93" s="7"/>
      <c r="N93" s="7"/>
      <c r="Y93" s="3"/>
      <c r="Z93" s="3"/>
    </row>
    <row r="94" spans="2:26" s="5" customFormat="1" ht="24" customHeight="1" thickBot="1" x14ac:dyDescent="0.35">
      <c r="B94" s="103"/>
      <c r="C94" s="9"/>
      <c r="D94" s="9"/>
      <c r="E94" s="9"/>
      <c r="F94" s="7"/>
      <c r="G94" s="7"/>
      <c r="H94" s="144" t="s">
        <v>24</v>
      </c>
      <c r="I94" s="38">
        <f>IF(I17&gt;10,IF(I19-I17&gt;10,IF(D89="NON",I69*(1-((I19-I17)-10)/(I19-10)),"-"),"-"),"-")</f>
        <v>28.928571428571427</v>
      </c>
      <c r="J94" s="74"/>
      <c r="K94" s="7"/>
      <c r="M94" s="7"/>
      <c r="N94" s="7"/>
      <c r="Y94" s="3"/>
      <c r="Z94" s="3"/>
    </row>
    <row r="95" spans="2:26" s="5" customFormat="1" ht="6.75" customHeight="1" x14ac:dyDescent="0.25">
      <c r="B95" s="132"/>
      <c r="C95" s="88"/>
      <c r="D95" s="88"/>
      <c r="E95" s="88"/>
      <c r="F95" s="98"/>
      <c r="G95" s="88"/>
      <c r="H95" s="145"/>
      <c r="I95" s="88"/>
      <c r="J95" s="90"/>
      <c r="K95" s="146"/>
      <c r="L95" s="146"/>
      <c r="M95" s="7"/>
      <c r="Y95" s="3"/>
      <c r="Z95" s="3"/>
    </row>
    <row r="96" spans="2:26" ht="6" customHeight="1" x14ac:dyDescent="0.25">
      <c r="B96" s="100"/>
      <c r="C96" s="100"/>
      <c r="D96" s="9"/>
      <c r="E96" s="9"/>
      <c r="F96" s="101"/>
      <c r="G96" s="9"/>
      <c r="H96" s="7"/>
      <c r="I96" s="7"/>
      <c r="J96" s="7"/>
      <c r="K96" s="9"/>
      <c r="L96" s="9"/>
      <c r="M96" s="7"/>
      <c r="N96" s="7"/>
      <c r="O96" s="5"/>
      <c r="P96" s="5"/>
      <c r="Q96" s="5"/>
    </row>
    <row r="97" spans="2:17" ht="24" customHeight="1" thickBot="1" x14ac:dyDescent="0.3">
      <c r="B97" s="136" t="s">
        <v>16</v>
      </c>
      <c r="C97" s="112"/>
      <c r="D97" s="112"/>
      <c r="E97" s="112"/>
      <c r="F97" s="147"/>
      <c r="G97" s="112"/>
      <c r="H97" s="148"/>
      <c r="I97" s="76"/>
      <c r="J97" s="76"/>
      <c r="K97" s="1"/>
      <c r="L97" s="1"/>
      <c r="M97" s="9"/>
      <c r="N97" s="7"/>
      <c r="O97" s="104"/>
      <c r="P97" s="104"/>
      <c r="Q97" s="104"/>
    </row>
    <row r="98" spans="2:17" ht="6" customHeight="1" thickBot="1" x14ac:dyDescent="0.3">
      <c r="B98" s="149"/>
      <c r="C98" s="150"/>
      <c r="D98" s="151"/>
      <c r="E98" s="151"/>
      <c r="F98" s="152"/>
      <c r="G98" s="151"/>
      <c r="H98" s="153"/>
      <c r="I98" s="153"/>
      <c r="J98" s="154"/>
      <c r="K98" s="1"/>
      <c r="L98" s="1"/>
      <c r="M98" s="7"/>
      <c r="N98" s="7"/>
      <c r="O98" s="104"/>
      <c r="P98" s="104"/>
      <c r="Q98" s="104"/>
    </row>
    <row r="99" spans="2:17" ht="24" customHeight="1" thickBot="1" x14ac:dyDescent="0.3">
      <c r="B99" s="155" t="s">
        <v>50</v>
      </c>
      <c r="C99" s="9"/>
      <c r="D99" s="9"/>
      <c r="E99" s="9"/>
      <c r="F99" s="1"/>
      <c r="G99" s="1"/>
      <c r="H99" s="1"/>
      <c r="I99" s="37">
        <f>IF(I87="-",I94,I87)</f>
        <v>28.928571428571427</v>
      </c>
      <c r="J99" s="156"/>
      <c r="K99" s="146"/>
      <c r="L99" s="146"/>
      <c r="M99" s="9"/>
      <c r="N99" s="7"/>
      <c r="O99" s="104"/>
      <c r="P99" s="104"/>
      <c r="Q99" s="104"/>
    </row>
    <row r="100" spans="2:17" ht="6.75" customHeight="1" thickBot="1" x14ac:dyDescent="0.3">
      <c r="B100" s="155"/>
      <c r="C100" s="9"/>
      <c r="D100" s="9"/>
      <c r="E100" s="9"/>
      <c r="F100" s="101"/>
      <c r="G100" s="1"/>
      <c r="H100" s="1"/>
      <c r="I100" s="157"/>
      <c r="J100" s="156"/>
      <c r="K100" s="9"/>
      <c r="L100" s="1"/>
      <c r="M100" s="9"/>
      <c r="N100" s="7"/>
      <c r="O100" s="104"/>
      <c r="P100" s="104"/>
      <c r="Q100" s="104"/>
    </row>
    <row r="101" spans="2:17" ht="24" customHeight="1" thickBot="1" x14ac:dyDescent="0.3">
      <c r="B101" s="155" t="s">
        <v>18</v>
      </c>
      <c r="C101" s="9"/>
      <c r="D101" s="9"/>
      <c r="E101" s="9"/>
      <c r="F101" s="101"/>
      <c r="G101" s="9"/>
      <c r="H101" s="158"/>
      <c r="I101" s="37">
        <f>I67</f>
        <v>41.785714285714285</v>
      </c>
      <c r="J101" s="156"/>
      <c r="K101" s="146"/>
      <c r="L101" s="146"/>
      <c r="M101" s="9"/>
      <c r="N101" s="7"/>
      <c r="O101" s="104"/>
      <c r="P101" s="104"/>
      <c r="Q101" s="104"/>
    </row>
    <row r="102" spans="2:17" ht="5.25" customHeight="1" thickBot="1" x14ac:dyDescent="0.3">
      <c r="B102" s="155"/>
      <c r="C102" s="9"/>
      <c r="D102" s="9"/>
      <c r="E102" s="9"/>
      <c r="F102" s="101"/>
      <c r="G102" s="9"/>
      <c r="H102" s="158"/>
      <c r="I102" s="35"/>
      <c r="J102" s="156"/>
      <c r="K102" s="146"/>
      <c r="L102" s="146"/>
      <c r="M102" s="9"/>
      <c r="N102" s="7"/>
      <c r="O102" s="104"/>
      <c r="P102" s="104"/>
      <c r="Q102" s="104"/>
    </row>
    <row r="103" spans="2:17" ht="24" customHeight="1" thickBot="1" x14ac:dyDescent="0.3">
      <c r="B103" s="159" t="s">
        <v>51</v>
      </c>
      <c r="C103" s="9"/>
      <c r="D103" s="9"/>
      <c r="E103" s="9"/>
      <c r="F103" s="9"/>
      <c r="G103" s="9"/>
      <c r="H103" s="9"/>
      <c r="I103" s="37">
        <f>I78</f>
        <v>5</v>
      </c>
      <c r="J103" s="156"/>
      <c r="K103" s="146"/>
      <c r="L103" s="146"/>
      <c r="M103" s="9"/>
      <c r="N103" s="7"/>
      <c r="O103" s="104"/>
      <c r="P103" s="104"/>
      <c r="Q103" s="104"/>
    </row>
    <row r="104" spans="2:17" ht="6" customHeight="1" thickBot="1" x14ac:dyDescent="0.3">
      <c r="B104" s="160"/>
      <c r="C104" s="9"/>
      <c r="D104" s="9"/>
      <c r="E104" s="9"/>
      <c r="F104" s="9"/>
      <c r="G104" s="9"/>
      <c r="H104" s="9"/>
      <c r="I104" s="157"/>
      <c r="J104" s="156"/>
      <c r="K104" s="1"/>
      <c r="L104" s="1"/>
      <c r="M104" s="9"/>
      <c r="N104" s="7"/>
      <c r="O104" s="104"/>
      <c r="P104" s="104"/>
      <c r="Q104" s="104"/>
    </row>
    <row r="105" spans="2:17" ht="24" customHeight="1" thickBot="1" x14ac:dyDescent="0.3">
      <c r="B105" s="160"/>
      <c r="C105" s="9"/>
      <c r="D105" s="9"/>
      <c r="E105" s="9"/>
      <c r="F105" s="9"/>
      <c r="G105" s="9"/>
      <c r="H105" s="148" t="s">
        <v>19</v>
      </c>
      <c r="I105" s="37">
        <f>SUM(I99:I103)</f>
        <v>75.714285714285708</v>
      </c>
      <c r="J105" s="156"/>
      <c r="K105" s="146"/>
      <c r="L105" s="146"/>
      <c r="M105" s="161"/>
      <c r="N105" s="7"/>
      <c r="O105" s="104"/>
      <c r="P105" s="104"/>
      <c r="Q105" s="104"/>
    </row>
    <row r="106" spans="2:17" ht="7.5" customHeight="1" thickBot="1" x14ac:dyDescent="0.3">
      <c r="B106" s="162"/>
      <c r="C106" s="163"/>
      <c r="D106" s="163"/>
      <c r="E106" s="163"/>
      <c r="F106" s="163"/>
      <c r="G106" s="163"/>
      <c r="H106" s="163"/>
      <c r="I106" s="163"/>
      <c r="J106" s="164"/>
      <c r="K106" s="7"/>
      <c r="M106" s="7"/>
      <c r="N106" s="7"/>
      <c r="O106" s="5"/>
      <c r="P106" s="5"/>
      <c r="Q106" s="5"/>
    </row>
    <row r="107" spans="2:17" ht="27.75" customHeight="1" x14ac:dyDescent="0.2">
      <c r="I107" s="235" t="s">
        <v>32</v>
      </c>
      <c r="J107" s="235"/>
      <c r="K107" s="235"/>
      <c r="O107" s="106"/>
      <c r="P107" s="5"/>
      <c r="Q107" s="5"/>
    </row>
    <row r="108" spans="2:17" ht="6" customHeight="1" x14ac:dyDescent="0.2">
      <c r="O108" s="106"/>
      <c r="P108" s="5"/>
      <c r="Q108" s="5"/>
    </row>
    <row r="109" spans="2:17" ht="15" x14ac:dyDescent="0.2">
      <c r="O109" s="106"/>
      <c r="P109" s="5"/>
      <c r="Q109" s="5"/>
    </row>
    <row r="110" spans="2:17" ht="15" x14ac:dyDescent="0.2">
      <c r="O110" s="106"/>
      <c r="P110" s="5"/>
      <c r="Q110" s="5"/>
    </row>
    <row r="111" spans="2:17" ht="15" x14ac:dyDescent="0.2">
      <c r="O111" s="106"/>
      <c r="P111" s="5"/>
      <c r="Q111" s="5"/>
    </row>
    <row r="112" spans="2:17" ht="15" x14ac:dyDescent="0.2">
      <c r="O112" s="106"/>
      <c r="P112" s="5"/>
      <c r="Q112" s="5"/>
    </row>
    <row r="113" spans="15:17" ht="41.25" customHeight="1" x14ac:dyDescent="0.2">
      <c r="O113" s="106"/>
      <c r="P113" s="5"/>
      <c r="Q113" s="5"/>
    </row>
    <row r="114" spans="15:17" ht="15" x14ac:dyDescent="0.2">
      <c r="O114" s="106"/>
      <c r="P114" s="5"/>
      <c r="Q114" s="5"/>
    </row>
    <row r="115" spans="15:17" ht="44.25" customHeight="1" x14ac:dyDescent="0.2">
      <c r="O115" s="5"/>
      <c r="P115" s="106"/>
      <c r="Q115" s="106"/>
    </row>
    <row r="116" spans="15:17" ht="15" x14ac:dyDescent="0.2">
      <c r="O116" s="5"/>
      <c r="P116" s="106"/>
      <c r="Q116" s="106"/>
    </row>
    <row r="117" spans="15:17" ht="15" x14ac:dyDescent="0.2">
      <c r="O117" s="5"/>
      <c r="P117" s="106"/>
      <c r="Q117" s="106"/>
    </row>
    <row r="118" spans="15:17" ht="15" x14ac:dyDescent="0.2">
      <c r="O118" s="5"/>
      <c r="P118" s="5"/>
      <c r="Q118" s="5"/>
    </row>
    <row r="119" spans="15:17" ht="15" x14ac:dyDescent="0.2">
      <c r="O119" s="5"/>
      <c r="P119" s="5"/>
      <c r="Q119" s="5"/>
    </row>
    <row r="120" spans="15:17" ht="15" x14ac:dyDescent="0.2">
      <c r="O120" s="5"/>
      <c r="P120" s="5"/>
      <c r="Q120" s="5"/>
    </row>
    <row r="121" spans="15:17" ht="15" x14ac:dyDescent="0.2">
      <c r="O121" s="5"/>
      <c r="P121" s="5"/>
      <c r="Q121" s="5"/>
    </row>
    <row r="122" spans="15:17" ht="39" customHeight="1" x14ac:dyDescent="0.2">
      <c r="O122" s="5"/>
      <c r="P122" s="5"/>
      <c r="Q122" s="5"/>
    </row>
    <row r="123" spans="15:17" ht="15" x14ac:dyDescent="0.2">
      <c r="O123" s="5"/>
      <c r="P123" s="5"/>
      <c r="Q123" s="5"/>
    </row>
    <row r="124" spans="15:17" ht="15" x14ac:dyDescent="0.2">
      <c r="O124" s="5"/>
      <c r="P124" s="5"/>
      <c r="Q124" s="5"/>
    </row>
    <row r="125" spans="15:17" ht="15" x14ac:dyDescent="0.2">
      <c r="O125" s="5"/>
      <c r="P125" s="5"/>
      <c r="Q125" s="5"/>
    </row>
    <row r="126" spans="15:17" ht="15" x14ac:dyDescent="0.2">
      <c r="O126" s="5"/>
      <c r="P126" s="5"/>
      <c r="Q126" s="5"/>
    </row>
    <row r="127" spans="15:17" ht="15" x14ac:dyDescent="0.2">
      <c r="O127" s="5"/>
      <c r="P127" s="5"/>
      <c r="Q127" s="5"/>
    </row>
    <row r="128" spans="15:17" ht="15" x14ac:dyDescent="0.2">
      <c r="O128" s="5"/>
      <c r="P128" s="5"/>
      <c r="Q128" s="5"/>
    </row>
    <row r="129" spans="2:17" ht="15" x14ac:dyDescent="0.2">
      <c r="O129" s="5"/>
      <c r="P129" s="5"/>
      <c r="Q129" s="5"/>
    </row>
    <row r="130" spans="2:17" ht="15" x14ac:dyDescent="0.2">
      <c r="O130" s="5"/>
      <c r="P130" s="5"/>
      <c r="Q130" s="5"/>
    </row>
    <row r="131" spans="2:17" ht="37.5" customHeight="1" x14ac:dyDescent="0.2">
      <c r="O131" s="5"/>
      <c r="P131" s="5"/>
      <c r="Q131" s="5"/>
    </row>
    <row r="132" spans="2:17" ht="15" hidden="1" customHeight="1" x14ac:dyDescent="0.2">
      <c r="O132" s="5"/>
      <c r="P132" s="5"/>
      <c r="Q132" s="5"/>
    </row>
    <row r="133" spans="2:17" ht="30.75" customHeight="1" x14ac:dyDescent="0.2">
      <c r="O133" s="5"/>
      <c r="P133" s="5"/>
      <c r="Q133" s="5"/>
    </row>
    <row r="134" spans="2:17" ht="4.5" customHeight="1" x14ac:dyDescent="0.2">
      <c r="O134" s="5"/>
      <c r="P134" s="5"/>
      <c r="Q134" s="5"/>
    </row>
    <row r="135" spans="2:17" ht="15" x14ac:dyDescent="0.2">
      <c r="O135" s="5"/>
      <c r="P135" s="5"/>
      <c r="Q135" s="5"/>
    </row>
    <row r="136" spans="2:17" ht="15" x14ac:dyDescent="0.2">
      <c r="O136" s="5"/>
      <c r="P136" s="5"/>
      <c r="Q136" s="5"/>
    </row>
    <row r="137" spans="2:17" ht="15" x14ac:dyDescent="0.2">
      <c r="O137" s="5"/>
      <c r="P137" s="5"/>
      <c r="Q137" s="5"/>
    </row>
    <row r="138" spans="2:17" ht="15" x14ac:dyDescent="0.2">
      <c r="P138" s="5"/>
      <c r="Q138" s="5"/>
    </row>
    <row r="139" spans="2:17" ht="15" x14ac:dyDescent="0.2">
      <c r="P139" s="5"/>
      <c r="Q139" s="5"/>
    </row>
    <row r="140" spans="2:17" ht="15" x14ac:dyDescent="0.2">
      <c r="P140" s="5"/>
      <c r="Q140" s="5"/>
    </row>
    <row r="141" spans="2:17" ht="15" x14ac:dyDescent="0.2">
      <c r="B141" s="45"/>
      <c r="P141" s="5"/>
      <c r="Q141" s="5"/>
    </row>
  </sheetData>
  <sheetProtection sheet="1" objects="1" scenarios="1" selectLockedCells="1"/>
  <protectedRanges>
    <protectedRange sqref="I59 I55" name="Bereich1"/>
    <protectedRange sqref="I49" name="Bereich1_1"/>
  </protectedRanges>
  <mergeCells count="20">
    <mergeCell ref="I107:K107"/>
    <mergeCell ref="F19:H19"/>
    <mergeCell ref="B28:G29"/>
    <mergeCell ref="B36:H36"/>
    <mergeCell ref="I39:K39"/>
    <mergeCell ref="B43:G44"/>
    <mergeCell ref="F64:H64"/>
    <mergeCell ref="B84:F84"/>
    <mergeCell ref="B85:F85"/>
    <mergeCell ref="B87:F87"/>
    <mergeCell ref="B93:E93"/>
    <mergeCell ref="F46:F49"/>
    <mergeCell ref="F56:F59"/>
    <mergeCell ref="E76:G76"/>
    <mergeCell ref="B6:J6"/>
    <mergeCell ref="B1:J1"/>
    <mergeCell ref="B3:C3"/>
    <mergeCell ref="D3:J3"/>
    <mergeCell ref="B4:C4"/>
    <mergeCell ref="D4:J4"/>
  </mergeCells>
  <dataValidations count="1">
    <dataValidation type="list" allowBlank="1" showInputMessage="1" showErrorMessage="1" sqref="I84:I85">
      <formula1>choix</formula1>
    </dataValidation>
  </dataValidations>
  <pageMargins left="0.25" right="0.25" top="0.75" bottom="0.75" header="0.3" footer="0.3"/>
  <pageSetup paperSize="9" scale="59" fitToHeight="0" orientation="portrait" r:id="rId1"/>
  <headerFooter alignWithMargins="0">
    <oddFooter xml:space="preserve">&amp;LENV,  5.13.17
</oddFooter>
  </headerFooter>
  <rowBreaks count="1" manualBreakCount="1">
    <brk id="4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AA141"/>
  <sheetViews>
    <sheetView topLeftCell="A3" zoomScale="70" zoomScaleNormal="70" zoomScalePageLayoutView="70" workbookViewId="0">
      <selection activeCell="D3" sqref="D3:J3"/>
    </sheetView>
  </sheetViews>
  <sheetFormatPr baseColWidth="10" defaultRowHeight="12.75" x14ac:dyDescent="0.2"/>
  <cols>
    <col min="1" max="1" width="2.140625" style="3" customWidth="1"/>
    <col min="2" max="2" width="11.42578125" style="3"/>
    <col min="3" max="3" width="14.7109375" style="3" customWidth="1"/>
    <col min="4" max="4" width="17.7109375" style="3" customWidth="1"/>
    <col min="5" max="5" width="44.28515625" style="3" customWidth="1"/>
    <col min="6" max="6" width="22.42578125" style="3" customWidth="1"/>
    <col min="7" max="7" width="12.42578125" style="3" customWidth="1"/>
    <col min="8" max="8" width="16.7109375" style="3" customWidth="1"/>
    <col min="9" max="9" width="21.85546875" style="3" customWidth="1"/>
    <col min="10" max="10" width="1.140625" style="3" customWidth="1"/>
    <col min="11" max="11" width="4.42578125" style="3" customWidth="1"/>
    <col min="12" max="12" width="1.28515625" style="3" customWidth="1"/>
    <col min="13" max="13" width="5.7109375" style="3" customWidth="1"/>
    <col min="14" max="14" width="18.7109375" style="3" hidden="1" customWidth="1"/>
    <col min="15" max="15" width="26.85546875" style="3" customWidth="1"/>
    <col min="16" max="17" width="5.7109375" style="3" customWidth="1"/>
    <col min="18" max="24" width="11.42578125" style="3"/>
    <col min="25" max="25" width="7.85546875" style="3" customWidth="1"/>
    <col min="26" max="26" width="13.85546875" style="3" customWidth="1"/>
    <col min="27" max="16384" width="11.42578125" style="3"/>
  </cols>
  <sheetData>
    <row r="1" spans="2:27" ht="109.5" customHeight="1" x14ac:dyDescent="0.35">
      <c r="B1" s="270"/>
      <c r="C1" s="270"/>
      <c r="D1" s="270"/>
      <c r="E1" s="270"/>
      <c r="F1" s="270"/>
      <c r="G1" s="270"/>
      <c r="H1" s="270"/>
      <c r="I1" s="270"/>
      <c r="J1" s="270"/>
      <c r="K1" s="40"/>
      <c r="L1" s="40"/>
    </row>
    <row r="2" spans="2:27" ht="19.5" customHeight="1" thickBot="1" x14ac:dyDescent="0.4">
      <c r="B2" s="50"/>
      <c r="C2" s="50"/>
      <c r="D2" s="51" t="s">
        <v>40</v>
      </c>
      <c r="E2" s="50"/>
      <c r="F2" s="52" t="s">
        <v>41</v>
      </c>
      <c r="G2" s="50"/>
      <c r="H2" s="50"/>
      <c r="I2" s="50"/>
      <c r="J2" s="50"/>
      <c r="K2" s="40"/>
      <c r="L2" s="40"/>
    </row>
    <row r="3" spans="2:27" ht="35.25" customHeight="1" thickBot="1" x14ac:dyDescent="0.25">
      <c r="B3" s="255" t="s">
        <v>6</v>
      </c>
      <c r="C3" s="255"/>
      <c r="D3" s="280" t="s">
        <v>90</v>
      </c>
      <c r="E3" s="257"/>
      <c r="F3" s="257"/>
      <c r="G3" s="257"/>
      <c r="H3" s="257"/>
      <c r="I3" s="257"/>
      <c r="J3" s="258"/>
      <c r="K3" s="53"/>
      <c r="L3" s="54"/>
    </row>
    <row r="4" spans="2:27" ht="35.25" customHeight="1" thickBot="1" x14ac:dyDescent="0.25">
      <c r="B4" s="255" t="s">
        <v>29</v>
      </c>
      <c r="C4" s="255"/>
      <c r="D4" s="280" t="s">
        <v>104</v>
      </c>
      <c r="E4" s="257"/>
      <c r="F4" s="257"/>
      <c r="G4" s="257"/>
      <c r="H4" s="257"/>
      <c r="I4" s="257"/>
      <c r="J4" s="258"/>
      <c r="K4" s="53"/>
      <c r="L4" s="54"/>
    </row>
    <row r="5" spans="2:27" ht="6" customHeight="1" thickBot="1" x14ac:dyDescent="0.25">
      <c r="B5" s="55"/>
      <c r="C5" s="56"/>
      <c r="D5" s="56"/>
      <c r="F5" s="57"/>
      <c r="G5" s="56"/>
      <c r="H5" s="58"/>
      <c r="X5" s="44"/>
      <c r="Z5" s="45"/>
      <c r="AA5" s="46"/>
    </row>
    <row r="6" spans="2:27" s="61" customFormat="1" ht="93.75" customHeight="1" thickBot="1" x14ac:dyDescent="0.25">
      <c r="B6" s="275" t="s">
        <v>103</v>
      </c>
      <c r="C6" s="276"/>
      <c r="D6" s="276"/>
      <c r="E6" s="276"/>
      <c r="F6" s="276"/>
      <c r="G6" s="276"/>
      <c r="H6" s="276"/>
      <c r="I6" s="276"/>
      <c r="J6" s="277"/>
      <c r="K6" s="59"/>
      <c r="L6" s="59"/>
      <c r="M6" s="60"/>
      <c r="X6" s="62"/>
      <c r="AA6" s="63"/>
    </row>
    <row r="7" spans="2:27" ht="6.75" customHeight="1" x14ac:dyDescent="0.25">
      <c r="C7" s="56"/>
      <c r="D7" s="56"/>
      <c r="G7" s="56"/>
      <c r="H7" s="58"/>
      <c r="I7" s="7"/>
      <c r="J7" s="7"/>
      <c r="K7" s="7"/>
      <c r="L7" s="7"/>
      <c r="M7" s="7"/>
      <c r="N7" s="7"/>
      <c r="X7" s="5"/>
      <c r="Y7" s="5"/>
      <c r="Z7" s="64"/>
    </row>
    <row r="8" spans="2:27" ht="6.75" customHeight="1" thickBot="1" x14ac:dyDescent="0.3">
      <c r="B8" s="65"/>
      <c r="C8" s="66"/>
      <c r="D8" s="66"/>
      <c r="E8" s="66"/>
      <c r="F8" s="67"/>
      <c r="G8" s="68"/>
      <c r="H8" s="68"/>
      <c r="I8" s="66"/>
      <c r="J8" s="69"/>
      <c r="K8" s="7"/>
      <c r="L8" s="7"/>
      <c r="M8" s="7"/>
      <c r="N8" s="7"/>
      <c r="X8" s="5"/>
      <c r="Y8" s="5"/>
      <c r="Z8" s="64"/>
    </row>
    <row r="9" spans="2:27" ht="24" customHeight="1" thickBot="1" x14ac:dyDescent="0.3">
      <c r="B9" s="70" t="s">
        <v>80</v>
      </c>
      <c r="C9" s="71"/>
      <c r="D9" s="71"/>
      <c r="E9" s="71"/>
      <c r="F9" s="72"/>
      <c r="G9" s="72"/>
      <c r="H9" s="73" t="s">
        <v>53</v>
      </c>
      <c r="I9" s="26">
        <v>1000</v>
      </c>
      <c r="J9" s="74"/>
      <c r="K9" s="7"/>
      <c r="L9" s="7"/>
      <c r="M9" s="7"/>
      <c r="N9" s="7"/>
      <c r="X9" s="5"/>
      <c r="Y9" s="5"/>
      <c r="Z9" s="64"/>
    </row>
    <row r="10" spans="2:27" ht="6" customHeight="1" thickBot="1" x14ac:dyDescent="0.3">
      <c r="B10" s="70"/>
      <c r="C10" s="71"/>
      <c r="D10" s="71"/>
      <c r="E10" s="71"/>
      <c r="F10" s="75"/>
      <c r="G10" s="76"/>
      <c r="H10" s="73"/>
      <c r="I10" s="77"/>
      <c r="J10" s="74"/>
      <c r="K10" s="7"/>
      <c r="L10" s="7"/>
      <c r="M10" s="7"/>
      <c r="N10" s="7"/>
      <c r="X10" s="5"/>
      <c r="Y10" s="5"/>
      <c r="Z10" s="64"/>
    </row>
    <row r="11" spans="2:27" ht="24" customHeight="1" thickBot="1" x14ac:dyDescent="0.3">
      <c r="B11" s="70" t="s">
        <v>61</v>
      </c>
      <c r="C11" s="71"/>
      <c r="D11" s="71"/>
      <c r="E11" s="71"/>
      <c r="F11" s="78"/>
      <c r="G11" s="78"/>
      <c r="H11" s="73" t="s">
        <v>53</v>
      </c>
      <c r="I11" s="26">
        <v>90</v>
      </c>
      <c r="J11" s="74"/>
      <c r="K11" s="7"/>
      <c r="L11" s="7"/>
      <c r="M11" s="7"/>
      <c r="N11" s="7"/>
      <c r="X11" s="5"/>
      <c r="Y11" s="5"/>
      <c r="Z11" s="64"/>
    </row>
    <row r="12" spans="2:27" ht="6" customHeight="1" thickBot="1" x14ac:dyDescent="0.3">
      <c r="B12" s="70"/>
      <c r="C12" s="71"/>
      <c r="D12" s="71"/>
      <c r="E12" s="71"/>
      <c r="F12" s="75"/>
      <c r="G12" s="76"/>
      <c r="H12" s="73"/>
      <c r="I12" s="77"/>
      <c r="J12" s="74"/>
      <c r="K12" s="7"/>
      <c r="L12" s="7"/>
      <c r="M12" s="7"/>
      <c r="N12" s="7"/>
      <c r="X12" s="5"/>
      <c r="Y12" s="5"/>
      <c r="Z12" s="64"/>
    </row>
    <row r="13" spans="2:27" ht="24" customHeight="1" thickBot="1" x14ac:dyDescent="0.3">
      <c r="B13" s="70" t="s">
        <v>55</v>
      </c>
      <c r="C13" s="71"/>
      <c r="D13" s="71"/>
      <c r="E13" s="71"/>
      <c r="F13" s="79"/>
      <c r="G13" s="78"/>
      <c r="H13" s="73" t="s">
        <v>53</v>
      </c>
      <c r="I13" s="26">
        <v>10</v>
      </c>
      <c r="J13" s="74"/>
      <c r="K13" s="7"/>
      <c r="L13" s="7"/>
      <c r="M13" s="7"/>
      <c r="N13" s="7"/>
      <c r="X13" s="5"/>
      <c r="Y13" s="5"/>
      <c r="Z13" s="64"/>
    </row>
    <row r="14" spans="2:27" ht="6.75" customHeight="1" thickBot="1" x14ac:dyDescent="0.3">
      <c r="B14" s="70"/>
      <c r="C14" s="71"/>
      <c r="D14" s="71"/>
      <c r="E14" s="71"/>
      <c r="F14" s="75"/>
      <c r="G14" s="76"/>
      <c r="H14" s="6"/>
      <c r="I14" s="77"/>
      <c r="J14" s="74"/>
      <c r="K14" s="7"/>
      <c r="L14" s="7"/>
      <c r="M14" s="7"/>
      <c r="N14" s="7"/>
      <c r="X14" s="5"/>
      <c r="Y14" s="5"/>
      <c r="Z14" s="64"/>
    </row>
    <row r="15" spans="2:27" ht="24" customHeight="1" thickBot="1" x14ac:dyDescent="0.3">
      <c r="B15" s="80" t="s">
        <v>13</v>
      </c>
      <c r="C15" s="81"/>
      <c r="D15" s="81"/>
      <c r="E15" s="81"/>
      <c r="F15" s="72"/>
      <c r="G15" s="72"/>
      <c r="H15" s="6"/>
      <c r="I15" s="27">
        <f>I11+I13</f>
        <v>100</v>
      </c>
      <c r="J15" s="74"/>
      <c r="K15" s="7"/>
      <c r="L15" s="7"/>
      <c r="M15" s="7"/>
      <c r="N15" s="7"/>
      <c r="X15" s="5"/>
      <c r="Y15" s="5"/>
      <c r="Z15" s="64"/>
    </row>
    <row r="16" spans="2:27" ht="6" customHeight="1" thickBot="1" x14ac:dyDescent="0.3">
      <c r="B16" s="80"/>
      <c r="C16" s="81"/>
      <c r="D16" s="81"/>
      <c r="E16" s="81"/>
      <c r="F16" s="82"/>
      <c r="G16" s="82"/>
      <c r="H16" s="6"/>
      <c r="I16" s="83"/>
      <c r="J16" s="74"/>
      <c r="K16" s="7"/>
      <c r="L16" s="7"/>
      <c r="M16" s="7"/>
      <c r="N16" s="7"/>
      <c r="X16" s="5"/>
      <c r="Y16" s="5"/>
      <c r="Z16" s="64"/>
    </row>
    <row r="17" spans="2:26" ht="24" customHeight="1" thickBot="1" x14ac:dyDescent="0.3">
      <c r="B17" s="170" t="s">
        <v>56</v>
      </c>
      <c r="C17" s="113"/>
      <c r="D17" s="113"/>
      <c r="E17" s="113"/>
      <c r="F17" s="174"/>
      <c r="G17" s="174"/>
      <c r="H17" s="175" t="s">
        <v>54</v>
      </c>
      <c r="I17" s="176">
        <v>30</v>
      </c>
      <c r="J17" s="74"/>
      <c r="K17" s="7"/>
      <c r="L17" s="7"/>
      <c r="M17" s="7"/>
      <c r="N17" s="7"/>
      <c r="X17" s="5"/>
      <c r="Y17" s="5"/>
      <c r="Z17" s="64"/>
    </row>
    <row r="18" spans="2:26" ht="6" customHeight="1" thickBot="1" x14ac:dyDescent="0.3">
      <c r="B18" s="170"/>
      <c r="C18" s="113"/>
      <c r="D18" s="113"/>
      <c r="E18" s="113"/>
      <c r="F18" s="177"/>
      <c r="G18" s="177"/>
      <c r="H18" s="114"/>
      <c r="I18" s="178"/>
      <c r="J18" s="74"/>
      <c r="K18" s="7"/>
      <c r="L18" s="7"/>
      <c r="M18" s="7"/>
      <c r="N18" s="7"/>
      <c r="X18" s="5"/>
      <c r="Y18" s="5"/>
      <c r="Z18" s="64"/>
    </row>
    <row r="19" spans="2:26" ht="24" customHeight="1" thickBot="1" x14ac:dyDescent="0.3">
      <c r="B19" s="170" t="s">
        <v>57</v>
      </c>
      <c r="C19" s="113"/>
      <c r="D19" s="113"/>
      <c r="E19" s="113"/>
      <c r="F19" s="271" t="s">
        <v>58</v>
      </c>
      <c r="G19" s="271"/>
      <c r="H19" s="272"/>
      <c r="I19" s="173">
        <v>60</v>
      </c>
      <c r="J19" s="74"/>
      <c r="K19" s="7"/>
      <c r="L19" s="7"/>
      <c r="M19" s="7"/>
      <c r="N19" s="7"/>
      <c r="X19" s="5"/>
      <c r="Y19" s="5"/>
      <c r="Z19" s="64"/>
    </row>
    <row r="20" spans="2:26" ht="6" customHeight="1" thickBot="1" x14ac:dyDescent="0.3">
      <c r="B20" s="170"/>
      <c r="C20" s="113"/>
      <c r="D20" s="113"/>
      <c r="E20" s="113"/>
      <c r="F20" s="179"/>
      <c r="G20" s="179"/>
      <c r="H20" s="114"/>
      <c r="I20" s="180"/>
      <c r="J20" s="74"/>
      <c r="K20" s="7"/>
      <c r="L20" s="7"/>
      <c r="M20" s="7"/>
      <c r="N20" s="7"/>
      <c r="X20" s="5"/>
      <c r="Y20" s="5"/>
      <c r="Z20" s="64"/>
    </row>
    <row r="21" spans="2:26" ht="24" customHeight="1" thickBot="1" x14ac:dyDescent="0.3">
      <c r="B21" s="170" t="s">
        <v>14</v>
      </c>
      <c r="C21" s="113"/>
      <c r="D21" s="113"/>
      <c r="E21" s="113"/>
      <c r="F21" s="181"/>
      <c r="G21" s="181"/>
      <c r="H21" s="114"/>
      <c r="I21" s="176">
        <v>1985</v>
      </c>
      <c r="J21" s="74"/>
      <c r="K21" s="7"/>
      <c r="L21" s="7"/>
      <c r="M21" s="7"/>
      <c r="N21" s="7"/>
      <c r="X21" s="5"/>
      <c r="Y21" s="5"/>
      <c r="Z21" s="64"/>
    </row>
    <row r="22" spans="2:26" ht="6" customHeight="1" thickBot="1" x14ac:dyDescent="0.3">
      <c r="B22" s="170"/>
      <c r="C22" s="113"/>
      <c r="D22" s="113"/>
      <c r="E22" s="113"/>
      <c r="F22" s="179"/>
      <c r="G22" s="179"/>
      <c r="H22" s="114"/>
      <c r="I22" s="180"/>
      <c r="J22" s="74"/>
      <c r="K22" s="7"/>
      <c r="L22" s="7"/>
      <c r="M22" s="7"/>
      <c r="N22" s="7"/>
      <c r="X22" s="5"/>
      <c r="Y22" s="5"/>
      <c r="Z22" s="64"/>
    </row>
    <row r="23" spans="2:26" ht="24" customHeight="1" thickBot="1" x14ac:dyDescent="0.3">
      <c r="B23" s="170" t="s">
        <v>15</v>
      </c>
      <c r="C23" s="113"/>
      <c r="D23" s="113"/>
      <c r="E23" s="113"/>
      <c r="F23" s="181"/>
      <c r="G23" s="181"/>
      <c r="H23" s="114"/>
      <c r="I23" s="182">
        <v>1985</v>
      </c>
      <c r="J23" s="74"/>
      <c r="K23" s="7"/>
      <c r="L23" s="7"/>
      <c r="M23" s="7"/>
      <c r="X23" s="5"/>
      <c r="Y23" s="5"/>
      <c r="Z23" s="64"/>
    </row>
    <row r="24" spans="2:26" ht="6" customHeight="1" x14ac:dyDescent="0.25">
      <c r="B24" s="85"/>
      <c r="C24" s="86"/>
      <c r="D24" s="86"/>
      <c r="E24" s="86"/>
      <c r="F24" s="87"/>
      <c r="G24" s="87"/>
      <c r="H24" s="88"/>
      <c r="I24" s="89"/>
      <c r="J24" s="90"/>
      <c r="K24" s="7"/>
      <c r="L24" s="7"/>
      <c r="M24" s="7"/>
      <c r="X24" s="5"/>
      <c r="Y24" s="5"/>
      <c r="Z24" s="64"/>
    </row>
    <row r="25" spans="2:26" ht="6" customHeight="1" x14ac:dyDescent="0.25">
      <c r="B25" s="71"/>
      <c r="C25" s="71"/>
      <c r="D25" s="71"/>
      <c r="E25" s="71"/>
      <c r="F25" s="84"/>
      <c r="G25" s="84"/>
      <c r="H25" s="9"/>
      <c r="I25" s="91"/>
      <c r="J25" s="9"/>
      <c r="K25" s="7"/>
      <c r="L25" s="7"/>
      <c r="M25" s="7"/>
      <c r="X25" s="5"/>
      <c r="Y25" s="5"/>
      <c r="Z25" s="64"/>
    </row>
    <row r="26" spans="2:26" ht="33" customHeight="1" x14ac:dyDescent="0.25">
      <c r="B26" s="92" t="s">
        <v>7</v>
      </c>
      <c r="C26" s="71"/>
      <c r="D26" s="71"/>
      <c r="E26" s="71"/>
      <c r="F26" s="75"/>
      <c r="G26" s="71"/>
      <c r="H26" s="76"/>
      <c r="I26" s="48"/>
      <c r="J26" s="7"/>
      <c r="K26" s="7"/>
      <c r="L26" s="7"/>
      <c r="M26" s="7"/>
      <c r="N26" s="7"/>
      <c r="Y26" s="5"/>
      <c r="Z26" s="64"/>
    </row>
    <row r="27" spans="2:26" ht="6.75" customHeight="1" x14ac:dyDescent="0.25">
      <c r="B27" s="93"/>
      <c r="C27" s="94"/>
      <c r="D27" s="94"/>
      <c r="E27" s="94"/>
      <c r="F27" s="95"/>
      <c r="G27" s="94"/>
      <c r="H27" s="96"/>
      <c r="I27" s="94"/>
      <c r="J27" s="69"/>
      <c r="K27" s="7"/>
      <c r="L27" s="7"/>
      <c r="M27" s="7"/>
      <c r="N27" s="7"/>
      <c r="Y27" s="5"/>
      <c r="Z27" s="64"/>
    </row>
    <row r="28" spans="2:26" ht="41.25" customHeight="1" x14ac:dyDescent="0.25">
      <c r="B28" s="273" t="s">
        <v>49</v>
      </c>
      <c r="C28" s="278"/>
      <c r="D28" s="278"/>
      <c r="E28" s="278"/>
      <c r="F28" s="278"/>
      <c r="G28" s="278"/>
      <c r="H28" s="7"/>
      <c r="I28" s="7"/>
      <c r="J28" s="74"/>
      <c r="K28" s="7"/>
      <c r="L28" s="7"/>
      <c r="M28" s="7"/>
      <c r="N28" s="7"/>
      <c r="Y28" s="5"/>
      <c r="Z28" s="64"/>
    </row>
    <row r="29" spans="2:26" ht="41.25" customHeight="1" thickBot="1" x14ac:dyDescent="0.3">
      <c r="B29" s="279"/>
      <c r="C29" s="278"/>
      <c r="D29" s="278"/>
      <c r="E29" s="278"/>
      <c r="F29" s="278"/>
      <c r="G29" s="278"/>
      <c r="H29" s="1"/>
      <c r="I29" s="9"/>
      <c r="J29" s="74"/>
      <c r="K29" s="7"/>
      <c r="L29" s="7"/>
      <c r="M29" s="7"/>
      <c r="N29" s="7"/>
      <c r="Y29" s="5"/>
      <c r="Z29" s="64"/>
    </row>
    <row r="30" spans="2:26" ht="24" customHeight="1" thickBot="1" x14ac:dyDescent="0.3">
      <c r="B30" s="70" t="s">
        <v>43</v>
      </c>
      <c r="C30" s="71"/>
      <c r="D30" s="71"/>
      <c r="E30" s="71"/>
      <c r="F30" s="75"/>
      <c r="G30" s="71"/>
      <c r="H30" s="76"/>
      <c r="I30" s="28" t="str">
        <f>IF(I9/I15&lt;1.5,"NON","OUI")</f>
        <v>OUI</v>
      </c>
      <c r="J30" s="74"/>
      <c r="K30" s="7"/>
      <c r="L30" s="7"/>
      <c r="M30" s="7"/>
      <c r="N30" s="7"/>
      <c r="Y30" s="5"/>
      <c r="Z30" s="64"/>
    </row>
    <row r="31" spans="2:26" ht="8.25" customHeight="1" x14ac:dyDescent="0.25">
      <c r="B31" s="97"/>
      <c r="C31" s="88"/>
      <c r="D31" s="88"/>
      <c r="E31" s="88"/>
      <c r="F31" s="98"/>
      <c r="G31" s="88"/>
      <c r="H31" s="99"/>
      <c r="I31" s="88"/>
      <c r="J31" s="90"/>
      <c r="K31" s="7"/>
      <c r="L31" s="7"/>
      <c r="M31" s="7"/>
      <c r="N31" s="7"/>
      <c r="Y31" s="5"/>
      <c r="Z31" s="64"/>
    </row>
    <row r="32" spans="2:26" ht="24" customHeight="1" thickBot="1" x14ac:dyDescent="0.3">
      <c r="B32" s="100"/>
      <c r="C32" s="9"/>
      <c r="D32" s="29" t="str">
        <f>IF(I30="OUI","OUI","")</f>
        <v>OUI</v>
      </c>
      <c r="E32" s="9"/>
      <c r="F32" s="101"/>
      <c r="G32" s="9"/>
      <c r="H32" s="1"/>
      <c r="I32" s="7"/>
      <c r="J32" s="7"/>
      <c r="K32" s="7"/>
      <c r="L32" s="7"/>
      <c r="M32" s="7"/>
      <c r="N32" s="7"/>
      <c r="Y32" s="5"/>
      <c r="Z32" s="64"/>
    </row>
    <row r="33" spans="2:26" ht="6.75" customHeight="1" x14ac:dyDescent="0.3">
      <c r="B33" s="100"/>
      <c r="C33" s="9"/>
      <c r="D33" s="2"/>
      <c r="E33" s="9"/>
      <c r="F33" s="101"/>
      <c r="G33" s="9"/>
      <c r="H33" s="1"/>
      <c r="I33" s="7"/>
      <c r="J33" s="7"/>
      <c r="K33" s="7"/>
      <c r="L33" s="7"/>
      <c r="M33" s="7"/>
      <c r="N33" s="7"/>
      <c r="Y33" s="5"/>
      <c r="Z33" s="64"/>
    </row>
    <row r="34" spans="2:26" ht="33" customHeight="1" x14ac:dyDescent="0.25">
      <c r="B34" s="100" t="s">
        <v>8</v>
      </c>
      <c r="C34" s="9"/>
      <c r="D34" s="9"/>
      <c r="E34" s="9"/>
      <c r="F34" s="101"/>
      <c r="G34" s="9"/>
      <c r="H34" s="1"/>
      <c r="I34" s="7"/>
      <c r="J34" s="7"/>
      <c r="K34" s="7"/>
      <c r="L34" s="7"/>
      <c r="M34" s="7"/>
      <c r="N34" s="7"/>
      <c r="Y34" s="5"/>
      <c r="Z34" s="64"/>
    </row>
    <row r="35" spans="2:26" ht="6.75" customHeight="1" x14ac:dyDescent="0.25">
      <c r="B35" s="102"/>
      <c r="C35" s="66"/>
      <c r="D35" s="66"/>
      <c r="E35" s="66"/>
      <c r="F35" s="67"/>
      <c r="G35" s="66"/>
      <c r="H35" s="68"/>
      <c r="I35" s="66"/>
      <c r="J35" s="69"/>
      <c r="K35" s="7"/>
      <c r="L35" s="7"/>
      <c r="M35" s="7"/>
      <c r="N35" s="7"/>
      <c r="Y35" s="5"/>
      <c r="Z35" s="64"/>
    </row>
    <row r="36" spans="2:26" ht="24" customHeight="1" thickBot="1" x14ac:dyDescent="0.3">
      <c r="B36" s="273" t="s">
        <v>62</v>
      </c>
      <c r="C36" s="274"/>
      <c r="D36" s="274"/>
      <c r="E36" s="274"/>
      <c r="F36" s="274"/>
      <c r="G36" s="274"/>
      <c r="H36" s="274"/>
      <c r="I36" s="9"/>
      <c r="J36" s="74"/>
      <c r="K36" s="7"/>
      <c r="L36" s="7"/>
      <c r="M36" s="7"/>
      <c r="N36" s="7"/>
      <c r="Y36" s="5"/>
      <c r="Z36" s="64"/>
    </row>
    <row r="37" spans="2:26" ht="24" customHeight="1" thickBot="1" x14ac:dyDescent="0.3">
      <c r="B37" s="103" t="s">
        <v>44</v>
      </c>
      <c r="C37" s="9"/>
      <c r="D37" s="9"/>
      <c r="E37" s="9"/>
      <c r="F37" s="101"/>
      <c r="G37" s="9"/>
      <c r="H37" s="1"/>
      <c r="I37" s="30" t="str">
        <f>IF(I17&gt;10,"OUI","NON")</f>
        <v>OUI</v>
      </c>
      <c r="J37" s="74"/>
      <c r="K37" s="7"/>
      <c r="L37" s="7"/>
      <c r="M37" s="7"/>
      <c r="N37" s="7"/>
      <c r="Y37" s="5"/>
      <c r="Z37" s="5"/>
    </row>
    <row r="38" spans="2:26" ht="6" customHeight="1" x14ac:dyDescent="0.25">
      <c r="B38" s="97"/>
      <c r="C38" s="88"/>
      <c r="D38" s="88"/>
      <c r="E38" s="88"/>
      <c r="F38" s="98"/>
      <c r="G38" s="88"/>
      <c r="H38" s="99"/>
      <c r="I38" s="88"/>
      <c r="J38" s="90"/>
      <c r="K38" s="7"/>
      <c r="L38" s="7"/>
      <c r="M38" s="7"/>
      <c r="N38" s="7"/>
      <c r="Y38" s="5"/>
      <c r="Z38" s="5"/>
    </row>
    <row r="39" spans="2:26" ht="24" customHeight="1" thickBot="1" x14ac:dyDescent="0.3">
      <c r="B39" s="100"/>
      <c r="C39" s="9"/>
      <c r="D39" s="29" t="str">
        <f>IF(I37="OUI","OUI","")</f>
        <v>OUI</v>
      </c>
      <c r="E39" s="9"/>
      <c r="F39" s="101"/>
      <c r="G39" s="9"/>
      <c r="H39" s="1"/>
      <c r="I39" s="235" t="s">
        <v>31</v>
      </c>
      <c r="J39" s="235"/>
      <c r="K39" s="235"/>
      <c r="L39" s="7"/>
      <c r="M39" s="7"/>
      <c r="N39" s="7"/>
      <c r="Y39" s="5"/>
      <c r="Z39" s="5"/>
    </row>
    <row r="40" spans="2:26" ht="6" customHeight="1" x14ac:dyDescent="0.25">
      <c r="B40" s="100"/>
      <c r="C40" s="9"/>
      <c r="D40" s="9"/>
      <c r="E40" s="9"/>
      <c r="F40" s="101"/>
      <c r="G40" s="9"/>
      <c r="H40" s="7"/>
      <c r="I40" s="7"/>
      <c r="J40" s="7"/>
      <c r="K40" s="7"/>
      <c r="L40" s="7"/>
      <c r="M40" s="7"/>
      <c r="N40" s="7"/>
      <c r="Y40" s="5"/>
      <c r="Z40" s="5"/>
    </row>
    <row r="41" spans="2:26" ht="32.25" customHeight="1" x14ac:dyDescent="0.25">
      <c r="B41" s="100" t="s">
        <v>9</v>
      </c>
      <c r="C41" s="9"/>
      <c r="D41" s="9"/>
      <c r="E41" s="9"/>
      <c r="F41" s="101"/>
      <c r="G41" s="9"/>
      <c r="H41" s="1"/>
      <c r="I41" s="7"/>
      <c r="J41" s="7"/>
      <c r="K41" s="7"/>
      <c r="L41" s="7"/>
      <c r="M41" s="7"/>
      <c r="N41" s="7"/>
      <c r="O41" s="5"/>
      <c r="P41" s="5"/>
      <c r="Q41" s="5"/>
      <c r="Y41" s="5"/>
      <c r="Z41" s="5"/>
    </row>
    <row r="42" spans="2:26" ht="6.75" customHeight="1" x14ac:dyDescent="0.25">
      <c r="B42" s="102"/>
      <c r="C42" s="66"/>
      <c r="D42" s="66"/>
      <c r="E42" s="66"/>
      <c r="F42" s="67"/>
      <c r="G42" s="66"/>
      <c r="H42" s="68"/>
      <c r="I42" s="66"/>
      <c r="J42" s="69"/>
      <c r="K42" s="7"/>
      <c r="L42" s="7"/>
      <c r="M42" s="7"/>
      <c r="N42" s="7"/>
      <c r="O42" s="5"/>
      <c r="P42" s="5"/>
      <c r="Q42" s="5"/>
      <c r="Y42" s="5"/>
      <c r="Z42" s="5"/>
    </row>
    <row r="43" spans="2:26" ht="18" customHeight="1" x14ac:dyDescent="0.25">
      <c r="B43" s="273" t="s">
        <v>81</v>
      </c>
      <c r="C43" s="274"/>
      <c r="D43" s="274"/>
      <c r="E43" s="274"/>
      <c r="F43" s="274"/>
      <c r="G43" s="274"/>
      <c r="H43" s="1"/>
      <c r="I43" s="9"/>
      <c r="J43" s="74"/>
      <c r="K43" s="7"/>
      <c r="L43" s="7"/>
      <c r="M43" s="7"/>
      <c r="N43" s="7"/>
      <c r="O43" s="5"/>
      <c r="P43" s="5"/>
      <c r="Q43" s="5"/>
      <c r="Y43" s="5"/>
      <c r="Z43" s="5"/>
    </row>
    <row r="44" spans="2:26" ht="18" customHeight="1" x14ac:dyDescent="0.25">
      <c r="B44" s="273"/>
      <c r="C44" s="274"/>
      <c r="D44" s="274"/>
      <c r="E44" s="274"/>
      <c r="F44" s="274"/>
      <c r="G44" s="274"/>
      <c r="H44" s="1"/>
      <c r="I44" s="9"/>
      <c r="J44" s="74"/>
      <c r="K44" s="7"/>
      <c r="L44" s="7"/>
      <c r="M44" s="7"/>
      <c r="N44" s="7"/>
      <c r="O44" s="5"/>
      <c r="P44" s="5"/>
      <c r="Q44" s="5"/>
      <c r="Y44" s="5"/>
      <c r="Z44" s="5"/>
    </row>
    <row r="45" spans="2:26" ht="6" customHeight="1" thickBot="1" x14ac:dyDescent="0.3">
      <c r="B45" s="103"/>
      <c r="C45" s="9"/>
      <c r="D45" s="9"/>
      <c r="E45" s="9"/>
      <c r="F45" s="9"/>
      <c r="G45" s="9"/>
      <c r="H45" s="9"/>
      <c r="I45" s="9"/>
      <c r="J45" s="74"/>
      <c r="K45" s="7"/>
      <c r="L45" s="7"/>
      <c r="M45" s="7"/>
      <c r="N45" s="7"/>
      <c r="Y45" s="5"/>
      <c r="Z45" s="5"/>
    </row>
    <row r="46" spans="2:26" ht="24" customHeight="1" thickBot="1" x14ac:dyDescent="0.3">
      <c r="B46" s="105" t="s">
        <v>86</v>
      </c>
      <c r="C46" s="71"/>
      <c r="D46" s="71"/>
      <c r="E46" s="71"/>
      <c r="F46" s="264" t="s">
        <v>88</v>
      </c>
      <c r="G46" s="7"/>
      <c r="H46" s="71" t="s">
        <v>0</v>
      </c>
      <c r="I46" s="31">
        <v>5</v>
      </c>
      <c r="J46" s="74"/>
      <c r="K46" s="7"/>
      <c r="L46" s="7"/>
      <c r="M46" s="7"/>
      <c r="N46" s="7"/>
      <c r="Y46" s="5"/>
      <c r="Z46" s="5"/>
    </row>
    <row r="47" spans="2:26" ht="24" customHeight="1" thickBot="1" x14ac:dyDescent="0.3">
      <c r="B47" s="105" t="s">
        <v>87</v>
      </c>
      <c r="C47" s="71"/>
      <c r="D47" s="71"/>
      <c r="E47" s="71"/>
      <c r="F47" s="264"/>
      <c r="G47" s="7"/>
      <c r="H47" s="71" t="s">
        <v>0</v>
      </c>
      <c r="I47" s="31">
        <v>5</v>
      </c>
      <c r="J47" s="74"/>
      <c r="K47" s="7"/>
      <c r="L47" s="7"/>
      <c r="M47" s="7"/>
      <c r="N47" s="7"/>
      <c r="Y47" s="5"/>
      <c r="Z47" s="5"/>
    </row>
    <row r="48" spans="2:26" ht="6.75" customHeight="1" thickBot="1" x14ac:dyDescent="0.3">
      <c r="B48" s="105"/>
      <c r="C48" s="71"/>
      <c r="D48" s="71"/>
      <c r="E48" s="71"/>
      <c r="F48" s="264"/>
      <c r="G48" s="7"/>
      <c r="H48" s="71"/>
      <c r="I48" s="71"/>
      <c r="J48" s="74"/>
      <c r="K48" s="7"/>
      <c r="L48" s="7"/>
      <c r="M48" s="7"/>
      <c r="N48" s="7"/>
      <c r="Y48" s="5"/>
      <c r="Z48" s="5"/>
    </row>
    <row r="49" spans="2:26" ht="24" customHeight="1" thickBot="1" x14ac:dyDescent="0.3">
      <c r="B49" s="105" t="s">
        <v>64</v>
      </c>
      <c r="C49" s="71"/>
      <c r="D49" s="71"/>
      <c r="E49" s="71"/>
      <c r="F49" s="264"/>
      <c r="G49" s="7"/>
      <c r="H49" s="71" t="s">
        <v>2</v>
      </c>
      <c r="I49" s="32">
        <f>IF(I47&gt;I46,100*((I47/I46-1)),0)</f>
        <v>0</v>
      </c>
      <c r="J49" s="74"/>
      <c r="K49" s="7"/>
      <c r="L49" s="7"/>
      <c r="M49" s="7"/>
      <c r="N49" s="7"/>
      <c r="Y49" s="106"/>
      <c r="Z49" s="106"/>
    </row>
    <row r="50" spans="2:26" ht="6.75" customHeight="1" thickBot="1" x14ac:dyDescent="0.3">
      <c r="B50" s="105"/>
      <c r="C50" s="71"/>
      <c r="D50" s="71"/>
      <c r="E50" s="71"/>
      <c r="F50" s="71"/>
      <c r="G50" s="7"/>
      <c r="H50" s="71"/>
      <c r="I50" s="71"/>
      <c r="J50" s="74"/>
      <c r="K50" s="7"/>
      <c r="L50" s="7"/>
      <c r="M50" s="7"/>
      <c r="N50" s="7"/>
      <c r="Y50" s="106"/>
      <c r="Z50" s="106"/>
    </row>
    <row r="51" spans="2:26" ht="24" customHeight="1" thickBot="1" x14ac:dyDescent="0.3">
      <c r="B51" s="105" t="s">
        <v>59</v>
      </c>
      <c r="C51" s="71"/>
      <c r="D51" s="71"/>
      <c r="E51" s="71"/>
      <c r="F51" s="71"/>
      <c r="G51" s="7"/>
      <c r="H51" s="71" t="s">
        <v>1</v>
      </c>
      <c r="I51" s="31">
        <v>40</v>
      </c>
      <c r="J51" s="74"/>
      <c r="K51" s="7"/>
      <c r="L51" s="7"/>
      <c r="M51" s="7"/>
      <c r="N51" s="7"/>
      <c r="Y51" s="106"/>
      <c r="Z51" s="106"/>
    </row>
    <row r="52" spans="2:26" ht="24" customHeight="1" thickBot="1" x14ac:dyDescent="0.3">
      <c r="B52" s="105" t="s">
        <v>60</v>
      </c>
      <c r="C52" s="71"/>
      <c r="D52" s="71"/>
      <c r="E52" s="71"/>
      <c r="F52" s="71"/>
      <c r="G52" s="7"/>
      <c r="H52" s="71" t="s">
        <v>1</v>
      </c>
      <c r="I52" s="31">
        <v>40</v>
      </c>
      <c r="J52" s="74"/>
      <c r="K52" s="7"/>
      <c r="L52" s="7"/>
      <c r="M52" s="7"/>
      <c r="N52" s="7"/>
      <c r="Y52" s="5"/>
      <c r="Z52" s="5"/>
    </row>
    <row r="53" spans="2:26" ht="6.75" customHeight="1" thickBot="1" x14ac:dyDescent="0.3">
      <c r="B53" s="105"/>
      <c r="C53" s="71"/>
      <c r="D53" s="71"/>
      <c r="E53" s="71"/>
      <c r="F53" s="71"/>
      <c r="G53" s="7"/>
      <c r="H53" s="71"/>
      <c r="I53" s="71"/>
      <c r="J53" s="74"/>
      <c r="K53" s="7"/>
      <c r="L53" s="7"/>
      <c r="M53" s="7"/>
      <c r="N53" s="7"/>
      <c r="Y53" s="5"/>
      <c r="Z53" s="5"/>
    </row>
    <row r="54" spans="2:26" ht="24" customHeight="1" thickBot="1" x14ac:dyDescent="0.3">
      <c r="B54" s="105" t="s">
        <v>63</v>
      </c>
      <c r="C54" s="71"/>
      <c r="D54" s="71"/>
      <c r="E54" s="71"/>
      <c r="F54" s="71"/>
      <c r="G54" s="7"/>
      <c r="H54" s="71" t="s">
        <v>2</v>
      </c>
      <c r="I54" s="33">
        <f>IF(I52&gt;I51,100*((I52/I51)-1),0)</f>
        <v>0</v>
      </c>
      <c r="J54" s="74"/>
      <c r="K54" s="7"/>
      <c r="L54" s="7"/>
      <c r="M54" s="7"/>
      <c r="N54" s="7"/>
      <c r="Y54" s="5"/>
      <c r="Z54" s="5"/>
    </row>
    <row r="55" spans="2:26" ht="6.75" customHeight="1" thickBot="1" x14ac:dyDescent="0.3">
      <c r="B55" s="170"/>
      <c r="C55" s="113"/>
      <c r="D55" s="113"/>
      <c r="E55" s="113"/>
      <c r="F55" s="113"/>
      <c r="G55" s="168"/>
      <c r="H55" s="113"/>
      <c r="I55" s="171"/>
      <c r="J55" s="74"/>
      <c r="K55" s="7"/>
      <c r="L55" s="7"/>
      <c r="M55" s="7"/>
      <c r="N55" s="7"/>
      <c r="Y55" s="5"/>
      <c r="Z55" s="5"/>
    </row>
    <row r="56" spans="2:26" ht="24" customHeight="1" thickBot="1" x14ac:dyDescent="0.3">
      <c r="B56" s="167" t="s">
        <v>82</v>
      </c>
      <c r="C56" s="113"/>
      <c r="D56" s="113"/>
      <c r="F56" s="265" t="s">
        <v>89</v>
      </c>
      <c r="G56" s="168"/>
      <c r="H56" s="113" t="s">
        <v>84</v>
      </c>
      <c r="I56" s="183">
        <v>15</v>
      </c>
      <c r="J56" s="74"/>
      <c r="K56" s="7"/>
      <c r="L56" s="7"/>
      <c r="M56" s="7"/>
      <c r="N56" s="7"/>
      <c r="Y56" s="5"/>
      <c r="Z56" s="5"/>
    </row>
    <row r="57" spans="2:26" ht="24" customHeight="1" thickBot="1" x14ac:dyDescent="0.3">
      <c r="B57" s="167" t="s">
        <v>83</v>
      </c>
      <c r="C57" s="113"/>
      <c r="D57" s="113"/>
      <c r="E57" s="226"/>
      <c r="F57" s="265"/>
      <c r="G57" s="226"/>
      <c r="H57" s="113" t="s">
        <v>84</v>
      </c>
      <c r="I57" s="183">
        <v>28</v>
      </c>
      <c r="J57" s="74"/>
      <c r="K57" s="7"/>
      <c r="L57" s="7"/>
      <c r="M57" s="7"/>
      <c r="N57" s="7"/>
      <c r="Y57" s="5"/>
      <c r="Z57" s="5"/>
    </row>
    <row r="58" spans="2:26" ht="6.75" customHeight="1" thickBot="1" x14ac:dyDescent="0.3">
      <c r="B58" s="167"/>
      <c r="C58" s="113"/>
      <c r="D58" s="113"/>
      <c r="E58" s="113"/>
      <c r="F58" s="265"/>
      <c r="G58" s="168"/>
      <c r="H58" s="113"/>
      <c r="I58" s="113"/>
      <c r="J58" s="74"/>
      <c r="K58" s="7"/>
      <c r="L58" s="7"/>
      <c r="M58" s="7"/>
      <c r="N58" s="7"/>
      <c r="Y58" s="5"/>
      <c r="Z58" s="5"/>
    </row>
    <row r="59" spans="2:26" ht="24" customHeight="1" thickBot="1" x14ac:dyDescent="0.3">
      <c r="B59" s="167" t="s">
        <v>85</v>
      </c>
      <c r="C59" s="113"/>
      <c r="D59" s="113"/>
      <c r="E59" s="113"/>
      <c r="F59" s="265"/>
      <c r="G59" s="168"/>
      <c r="H59" s="113" t="s">
        <v>2</v>
      </c>
      <c r="I59" s="169">
        <f>100*((I57/I56-1))</f>
        <v>86.666666666666671</v>
      </c>
      <c r="J59" s="74"/>
      <c r="K59" s="7"/>
      <c r="L59" s="7"/>
      <c r="M59" s="7"/>
      <c r="N59" s="7"/>
      <c r="Y59" s="5"/>
      <c r="Z59" s="5"/>
    </row>
    <row r="60" spans="2:26" ht="6.75" customHeight="1" thickBot="1" x14ac:dyDescent="0.3">
      <c r="B60" s="105"/>
      <c r="C60" s="71"/>
      <c r="D60" s="71"/>
      <c r="E60" s="71"/>
      <c r="F60" s="71"/>
      <c r="G60" s="7"/>
      <c r="H60" s="71"/>
      <c r="I60" s="71"/>
      <c r="J60" s="107"/>
      <c r="K60" s="7"/>
      <c r="L60" s="7"/>
      <c r="M60" s="7"/>
      <c r="N60" s="7"/>
      <c r="Y60" s="5"/>
      <c r="Z60" s="5"/>
    </row>
    <row r="61" spans="2:26" ht="24" customHeight="1" thickBot="1" x14ac:dyDescent="0.3">
      <c r="B61" s="105" t="s">
        <v>93</v>
      </c>
      <c r="C61" s="71"/>
      <c r="D61" s="71"/>
      <c r="E61" s="71"/>
      <c r="F61" s="71"/>
      <c r="G61" s="7"/>
      <c r="H61" s="71" t="s">
        <v>2</v>
      </c>
      <c r="I61" s="33">
        <f>(I49+I54)</f>
        <v>0</v>
      </c>
      <c r="J61" s="74"/>
      <c r="K61" s="7"/>
      <c r="L61" s="109"/>
      <c r="M61" s="7"/>
      <c r="N61" s="7"/>
      <c r="O61" s="110"/>
      <c r="Y61" s="5"/>
      <c r="Z61" s="5"/>
    </row>
    <row r="62" spans="2:26" ht="6.75" customHeight="1" thickBot="1" x14ac:dyDescent="0.3">
      <c r="B62" s="105"/>
      <c r="C62" s="71"/>
      <c r="D62" s="71"/>
      <c r="E62" s="71"/>
      <c r="F62" s="71"/>
      <c r="G62" s="7"/>
      <c r="H62" s="71"/>
      <c r="I62" s="71"/>
      <c r="J62" s="107"/>
      <c r="K62" s="7"/>
      <c r="L62" s="7"/>
      <c r="M62" s="7"/>
      <c r="N62" s="7"/>
      <c r="Y62" s="5"/>
      <c r="Z62" s="5"/>
    </row>
    <row r="63" spans="2:26" ht="27" customHeight="1" thickBot="1" x14ac:dyDescent="0.3">
      <c r="B63" s="105" t="s">
        <v>93</v>
      </c>
      <c r="C63" s="112"/>
      <c r="D63" s="112"/>
      <c r="E63" s="112"/>
      <c r="F63" s="71"/>
      <c r="G63" s="7"/>
      <c r="H63" s="228" t="s">
        <v>91</v>
      </c>
      <c r="I63" s="36">
        <f>(1-(100/((I61)+100)))*I11</f>
        <v>0</v>
      </c>
      <c r="J63" s="74"/>
      <c r="K63" s="7"/>
      <c r="L63" s="7"/>
      <c r="M63" s="7"/>
      <c r="N63" s="7"/>
      <c r="Y63" s="5"/>
      <c r="Z63" s="5"/>
    </row>
    <row r="64" spans="2:26" ht="6" customHeight="1" thickBot="1" x14ac:dyDescent="0.3">
      <c r="B64" s="70"/>
      <c r="C64" s="113"/>
      <c r="D64" s="113"/>
      <c r="E64" s="113"/>
      <c r="F64" s="267"/>
      <c r="G64" s="267"/>
      <c r="H64" s="267"/>
      <c r="I64" s="114"/>
      <c r="J64" s="74"/>
      <c r="K64" s="7"/>
      <c r="L64" s="7"/>
      <c r="M64" s="7"/>
      <c r="N64" s="7"/>
      <c r="Y64" s="5"/>
      <c r="Z64" s="5"/>
    </row>
    <row r="65" spans="2:26" ht="24" customHeight="1" thickBot="1" x14ac:dyDescent="0.3">
      <c r="B65" s="115" t="s">
        <v>94</v>
      </c>
      <c r="C65" s="71"/>
      <c r="D65" s="71"/>
      <c r="E65" s="71"/>
      <c r="F65" s="71"/>
      <c r="G65" s="116"/>
      <c r="H65" s="228" t="s">
        <v>91</v>
      </c>
      <c r="I65" s="36">
        <f>I11-I63</f>
        <v>90</v>
      </c>
      <c r="J65" s="74"/>
      <c r="K65" s="7"/>
      <c r="L65" s="7"/>
      <c r="M65" s="7"/>
      <c r="N65" s="7"/>
      <c r="Y65" s="5"/>
      <c r="Z65" s="5"/>
    </row>
    <row r="66" spans="2:26" ht="6" customHeight="1" thickBot="1" x14ac:dyDescent="0.3">
      <c r="B66" s="111"/>
      <c r="C66" s="71"/>
      <c r="D66" s="71"/>
      <c r="E66" s="71"/>
      <c r="F66" s="71"/>
      <c r="G66" s="71"/>
      <c r="H66" s="71"/>
      <c r="I66" s="9"/>
      <c r="J66" s="74"/>
      <c r="K66" s="7"/>
      <c r="L66" s="7"/>
      <c r="M66" s="7"/>
      <c r="N66" s="7"/>
      <c r="Y66" s="5"/>
      <c r="Z66" s="5"/>
    </row>
    <row r="67" spans="2:26" ht="24" customHeight="1" thickBot="1" x14ac:dyDescent="0.3">
      <c r="B67" s="115" t="s">
        <v>95</v>
      </c>
      <c r="C67" s="113"/>
      <c r="D67" s="113"/>
      <c r="E67" s="113"/>
      <c r="F67" s="118"/>
      <c r="G67" s="168"/>
      <c r="H67" s="228" t="s">
        <v>91</v>
      </c>
      <c r="I67" s="36">
        <f>I65*(1-(100/(I59+100)))</f>
        <v>41.785714285714285</v>
      </c>
      <c r="J67" s="74"/>
      <c r="K67" s="7"/>
      <c r="L67" s="7"/>
      <c r="M67" s="7"/>
      <c r="N67" s="7"/>
      <c r="Y67" s="5"/>
      <c r="Z67" s="5"/>
    </row>
    <row r="68" spans="2:26" ht="6.75" customHeight="1" thickBot="1" x14ac:dyDescent="0.3">
      <c r="B68" s="166"/>
      <c r="C68" s="113"/>
      <c r="D68" s="113"/>
      <c r="E68" s="113"/>
      <c r="F68" s="113"/>
      <c r="G68" s="113"/>
      <c r="H68" s="172"/>
      <c r="I68" s="114"/>
      <c r="J68" s="74"/>
      <c r="K68" s="7"/>
      <c r="L68" s="7"/>
      <c r="M68" s="7"/>
      <c r="N68" s="7"/>
      <c r="Y68" s="5"/>
      <c r="Z68" s="5"/>
    </row>
    <row r="69" spans="2:26" ht="24" customHeight="1" thickBot="1" x14ac:dyDescent="0.3">
      <c r="B69" s="115" t="s">
        <v>92</v>
      </c>
      <c r="C69" s="113"/>
      <c r="D69" s="113"/>
      <c r="E69" s="113"/>
      <c r="F69" s="118"/>
      <c r="G69" s="118"/>
      <c r="H69" s="228" t="s">
        <v>91</v>
      </c>
      <c r="I69" s="36">
        <f>I11-I63-I67</f>
        <v>48.214285714285715</v>
      </c>
      <c r="J69" s="74"/>
      <c r="K69" s="7"/>
      <c r="L69" s="7"/>
      <c r="M69" s="7"/>
      <c r="N69" s="7"/>
      <c r="Y69" s="5"/>
      <c r="Z69" s="5"/>
    </row>
    <row r="70" spans="2:26" ht="6.75" customHeight="1" x14ac:dyDescent="0.25">
      <c r="B70" s="85"/>
      <c r="C70" s="86"/>
      <c r="D70" s="86"/>
      <c r="E70" s="86"/>
      <c r="F70" s="86"/>
      <c r="G70" s="86"/>
      <c r="H70" s="86"/>
      <c r="I70" s="88"/>
      <c r="J70" s="90"/>
      <c r="K70" s="7"/>
      <c r="L70" s="7"/>
      <c r="M70" s="7"/>
      <c r="N70" s="7"/>
      <c r="Y70" s="5"/>
      <c r="Z70" s="5"/>
    </row>
    <row r="71" spans="2:26" ht="6" customHeight="1" x14ac:dyDescent="0.25">
      <c r="B71" s="48"/>
      <c r="C71" s="48"/>
      <c r="D71" s="48"/>
      <c r="E71" s="48"/>
      <c r="F71" s="71"/>
      <c r="G71" s="71"/>
      <c r="H71" s="48"/>
      <c r="I71" s="7"/>
      <c r="J71" s="7"/>
      <c r="K71" s="7"/>
      <c r="L71" s="7"/>
      <c r="M71" s="7"/>
      <c r="N71" s="7"/>
      <c r="Y71" s="5"/>
      <c r="Z71" s="5"/>
    </row>
    <row r="72" spans="2:26" ht="24" customHeight="1" x14ac:dyDescent="0.25">
      <c r="B72" s="92" t="s">
        <v>10</v>
      </c>
      <c r="C72" s="48"/>
      <c r="D72" s="48"/>
      <c r="E72" s="48"/>
      <c r="F72" s="71"/>
      <c r="G72" s="71"/>
      <c r="H72" s="48"/>
      <c r="I72" s="7"/>
      <c r="J72" s="7"/>
      <c r="K72" s="7"/>
      <c r="L72" s="7"/>
      <c r="M72" s="7"/>
      <c r="N72" s="7"/>
      <c r="Y72" s="5"/>
      <c r="Z72" s="5"/>
    </row>
    <row r="73" spans="2:26" ht="6" customHeight="1" x14ac:dyDescent="0.25">
      <c r="B73" s="119"/>
      <c r="C73" s="94"/>
      <c r="D73" s="94"/>
      <c r="E73" s="94"/>
      <c r="F73" s="94"/>
      <c r="G73" s="94"/>
      <c r="H73" s="94"/>
      <c r="I73" s="66"/>
      <c r="J73" s="69"/>
      <c r="K73" s="7"/>
      <c r="L73" s="7"/>
      <c r="M73" s="7"/>
      <c r="N73" s="7"/>
      <c r="Y73" s="5"/>
      <c r="Z73" s="5"/>
    </row>
    <row r="74" spans="2:26" ht="24" customHeight="1" x14ac:dyDescent="0.25">
      <c r="B74" s="120" t="s">
        <v>17</v>
      </c>
      <c r="C74" s="71"/>
      <c r="D74" s="71"/>
      <c r="E74" s="71"/>
      <c r="F74" s="71"/>
      <c r="G74" s="71"/>
      <c r="H74" s="71"/>
      <c r="I74" s="9"/>
      <c r="J74" s="74"/>
      <c r="K74" s="7"/>
      <c r="L74" s="7"/>
      <c r="M74" s="7"/>
      <c r="N74" s="7"/>
      <c r="Y74" s="5"/>
      <c r="Z74" s="5"/>
    </row>
    <row r="75" spans="2:26" ht="6" customHeight="1" thickBot="1" x14ac:dyDescent="0.3">
      <c r="B75" s="108"/>
      <c r="C75" s="71"/>
      <c r="D75" s="71"/>
      <c r="E75" s="71"/>
      <c r="F75" s="71"/>
      <c r="G75" s="71"/>
      <c r="H75" s="117"/>
      <c r="I75" s="9"/>
      <c r="J75" s="74"/>
      <c r="K75" s="7"/>
      <c r="L75" s="7"/>
      <c r="M75" s="7"/>
      <c r="N75" s="7"/>
      <c r="Y75" s="5"/>
      <c r="Z75" s="5"/>
    </row>
    <row r="76" spans="2:26" ht="24" customHeight="1" thickBot="1" x14ac:dyDescent="0.3">
      <c r="B76" s="70" t="s">
        <v>21</v>
      </c>
      <c r="C76" s="71"/>
      <c r="D76" s="71"/>
      <c r="E76" s="268" t="s">
        <v>71</v>
      </c>
      <c r="F76" s="269"/>
      <c r="G76" s="269"/>
      <c r="H76" s="71" t="s">
        <v>2</v>
      </c>
      <c r="I76" s="31">
        <v>50</v>
      </c>
      <c r="J76" s="74"/>
      <c r="K76" s="7"/>
      <c r="L76" s="7"/>
      <c r="M76" s="7"/>
      <c r="N76" s="7"/>
      <c r="Y76" s="5"/>
      <c r="Z76" s="5"/>
    </row>
    <row r="77" spans="2:26" ht="6" customHeight="1" thickBot="1" x14ac:dyDescent="0.3">
      <c r="B77" s="105"/>
      <c r="C77" s="71"/>
      <c r="D77" s="71"/>
      <c r="E77" s="71"/>
      <c r="F77" s="71"/>
      <c r="G77" s="71"/>
      <c r="H77" s="7"/>
      <c r="I77" s="121"/>
      <c r="J77" s="74"/>
      <c r="K77" s="7"/>
      <c r="L77" s="7"/>
      <c r="M77" s="7"/>
      <c r="N77" s="7"/>
      <c r="Y77" s="5"/>
      <c r="Z77" s="5"/>
    </row>
    <row r="78" spans="2:26" ht="24" customHeight="1" thickBot="1" x14ac:dyDescent="0.3">
      <c r="B78" s="105" t="s">
        <v>20</v>
      </c>
      <c r="C78" s="71"/>
      <c r="D78" s="71"/>
      <c r="E78" s="71"/>
      <c r="F78" s="35"/>
      <c r="G78" s="7"/>
      <c r="H78" s="7"/>
      <c r="I78" s="36">
        <f>I13*I76%</f>
        <v>5</v>
      </c>
      <c r="J78" s="74"/>
      <c r="K78" s="7"/>
      <c r="L78" s="7"/>
      <c r="M78" s="7"/>
      <c r="N78" s="7"/>
      <c r="Y78" s="5"/>
      <c r="Z78" s="5"/>
    </row>
    <row r="79" spans="2:26" ht="6" customHeight="1" x14ac:dyDescent="0.25">
      <c r="B79" s="85"/>
      <c r="C79" s="86"/>
      <c r="D79" s="86"/>
      <c r="E79" s="86"/>
      <c r="F79" s="34"/>
      <c r="G79" s="122"/>
      <c r="H79" s="34"/>
      <c r="I79" s="88"/>
      <c r="J79" s="90"/>
      <c r="K79" s="7"/>
      <c r="L79" s="7"/>
      <c r="M79" s="7"/>
      <c r="N79" s="7"/>
      <c r="Y79" s="5"/>
      <c r="Z79" s="5"/>
    </row>
    <row r="80" spans="2:26" ht="6" customHeight="1" x14ac:dyDescent="0.25">
      <c r="B80" s="71"/>
      <c r="C80" s="71"/>
      <c r="D80" s="71"/>
      <c r="E80" s="71"/>
      <c r="F80" s="35"/>
      <c r="G80" s="123"/>
      <c r="H80" s="35"/>
      <c r="I80" s="9"/>
      <c r="J80" s="9"/>
      <c r="K80" s="7"/>
      <c r="L80" s="7"/>
      <c r="M80" s="7"/>
      <c r="N80" s="7"/>
      <c r="Y80" s="5"/>
      <c r="Z80" s="5"/>
    </row>
    <row r="81" spans="2:26" ht="24" customHeight="1" x14ac:dyDescent="0.25">
      <c r="B81" s="100" t="s">
        <v>11</v>
      </c>
      <c r="C81" s="7"/>
      <c r="D81" s="7"/>
      <c r="E81" s="7"/>
      <c r="F81" s="124"/>
      <c r="G81" s="124"/>
      <c r="H81" s="124"/>
      <c r="I81" s="7"/>
      <c r="J81" s="7"/>
      <c r="K81" s="7"/>
      <c r="L81" s="7"/>
      <c r="M81" s="7"/>
      <c r="N81" s="7"/>
      <c r="Y81" s="5"/>
      <c r="Z81" s="5"/>
    </row>
    <row r="82" spans="2:26" s="5" customFormat="1" ht="6" customHeight="1" x14ac:dyDescent="0.25">
      <c r="B82" s="65"/>
      <c r="C82" s="66"/>
      <c r="D82" s="66"/>
      <c r="E82" s="66"/>
      <c r="F82" s="66"/>
      <c r="G82" s="66"/>
      <c r="H82" s="125"/>
      <c r="I82" s="66"/>
      <c r="J82" s="69"/>
      <c r="K82" s="7"/>
      <c r="L82" s="7"/>
      <c r="M82" s="7"/>
      <c r="N82" s="7"/>
    </row>
    <row r="83" spans="2:26" ht="24" customHeight="1" thickBot="1" x14ac:dyDescent="0.3">
      <c r="B83" s="126" t="s">
        <v>45</v>
      </c>
      <c r="C83" s="71"/>
      <c r="D83" s="71"/>
      <c r="E83" s="71"/>
      <c r="F83" s="76"/>
      <c r="G83" s="1"/>
      <c r="H83" s="1"/>
      <c r="I83" s="9"/>
      <c r="J83" s="74"/>
      <c r="K83" s="7"/>
      <c r="L83" s="7"/>
      <c r="M83" s="7"/>
      <c r="N83" s="7"/>
      <c r="O83" s="5"/>
      <c r="P83" s="5"/>
      <c r="Q83" s="5"/>
      <c r="Y83" s="5"/>
      <c r="Z83" s="5"/>
    </row>
    <row r="84" spans="2:26" s="64" customFormat="1" ht="36" customHeight="1" thickBot="1" x14ac:dyDescent="0.3">
      <c r="B84" s="266" t="s">
        <v>96</v>
      </c>
      <c r="C84" s="255"/>
      <c r="D84" s="255"/>
      <c r="E84" s="255"/>
      <c r="F84" s="255"/>
      <c r="G84" s="9"/>
      <c r="H84" s="7"/>
      <c r="I84" s="165" t="s">
        <v>23</v>
      </c>
      <c r="J84" s="74"/>
      <c r="K84" s="7"/>
      <c r="L84" s="7"/>
      <c r="M84" s="7"/>
      <c r="N84" s="5" t="s">
        <v>46</v>
      </c>
      <c r="P84" s="127"/>
      <c r="Y84" s="5"/>
      <c r="Z84" s="5"/>
    </row>
    <row r="85" spans="2:26" s="5" customFormat="1" ht="36" customHeight="1" thickBot="1" x14ac:dyDescent="0.3">
      <c r="B85" s="266" t="s">
        <v>47</v>
      </c>
      <c r="C85" s="255"/>
      <c r="D85" s="255"/>
      <c r="E85" s="255"/>
      <c r="F85" s="255"/>
      <c r="G85" s="9"/>
      <c r="H85" s="7"/>
      <c r="I85" s="165" t="s">
        <v>23</v>
      </c>
      <c r="J85" s="74"/>
      <c r="K85" s="7"/>
      <c r="L85" s="7"/>
      <c r="M85" s="7"/>
      <c r="N85" s="5" t="s">
        <v>23</v>
      </c>
    </row>
    <row r="86" spans="2:26" s="5" customFormat="1" ht="6.75" customHeight="1" thickBot="1" x14ac:dyDescent="0.3">
      <c r="B86" s="128"/>
      <c r="C86" s="129"/>
      <c r="D86" s="129"/>
      <c r="E86" s="129"/>
      <c r="F86" s="71"/>
      <c r="G86" s="9"/>
      <c r="H86" s="7"/>
      <c r="I86" s="130"/>
      <c r="J86" s="74"/>
      <c r="K86" s="7"/>
      <c r="L86" s="7"/>
      <c r="M86" s="7"/>
    </row>
    <row r="87" spans="2:26" s="5" customFormat="1" ht="35.25" customHeight="1" thickBot="1" x14ac:dyDescent="0.3">
      <c r="B87" s="273" t="s">
        <v>65</v>
      </c>
      <c r="C87" s="274"/>
      <c r="D87" s="274"/>
      <c r="E87" s="274"/>
      <c r="F87" s="274"/>
      <c r="G87" s="9"/>
      <c r="H87" s="131" t="s">
        <v>12</v>
      </c>
      <c r="I87" s="39" t="str">
        <f>IF(I84="OUI",I69,IF(I85="OUI",I69,"-"))</f>
        <v>-</v>
      </c>
      <c r="J87" s="74"/>
      <c r="K87" s="7"/>
      <c r="L87" s="7"/>
      <c r="M87" s="7"/>
    </row>
    <row r="88" spans="2:26" s="5" customFormat="1" ht="6" customHeight="1" thickBot="1" x14ac:dyDescent="0.3">
      <c r="B88" s="132"/>
      <c r="C88" s="88"/>
      <c r="D88" s="88"/>
      <c r="E88" s="88"/>
      <c r="F88" s="88"/>
      <c r="G88" s="88"/>
      <c r="H88" s="88"/>
      <c r="I88" s="88"/>
      <c r="J88" s="90"/>
      <c r="K88" s="9"/>
      <c r="L88" s="9"/>
      <c r="M88" s="7"/>
      <c r="N88" s="7"/>
    </row>
    <row r="89" spans="2:26" s="137" customFormat="1" ht="24" customHeight="1" thickBot="1" x14ac:dyDescent="0.35">
      <c r="B89" s="100"/>
      <c r="C89" s="133"/>
      <c r="D89" s="134" t="str">
        <f>IF(I84="OUI","-",IF(I85="OUI","-","NON"))</f>
        <v>NON</v>
      </c>
      <c r="E89" s="135"/>
      <c r="F89" s="136"/>
      <c r="G89" s="100"/>
      <c r="H89" s="133"/>
      <c r="I89" s="133"/>
      <c r="J89" s="133"/>
      <c r="K89" s="100"/>
      <c r="L89" s="100"/>
      <c r="M89" s="133"/>
      <c r="N89" s="133"/>
      <c r="Y89" s="3"/>
      <c r="Z89" s="3"/>
    </row>
    <row r="90" spans="2:26" s="137" customFormat="1" ht="6" customHeight="1" x14ac:dyDescent="0.3">
      <c r="B90" s="133"/>
      <c r="C90" s="138"/>
      <c r="D90" s="100"/>
      <c r="E90" s="100"/>
      <c r="F90" s="136"/>
      <c r="G90" s="100"/>
      <c r="H90" s="139"/>
      <c r="I90" s="133"/>
      <c r="J90" s="133"/>
      <c r="K90" s="133"/>
      <c r="L90" s="133"/>
      <c r="M90" s="133"/>
      <c r="N90" s="133"/>
      <c r="Y90" s="3"/>
      <c r="Z90" s="3"/>
    </row>
    <row r="91" spans="2:26" s="137" customFormat="1" ht="24" customHeight="1" x14ac:dyDescent="0.25">
      <c r="B91" s="100" t="s">
        <v>22</v>
      </c>
      <c r="C91" s="100"/>
      <c r="D91" s="100"/>
      <c r="E91" s="100"/>
      <c r="F91" s="136"/>
      <c r="G91" s="100"/>
      <c r="H91" s="140"/>
      <c r="I91" s="133"/>
      <c r="J91" s="133"/>
      <c r="K91" s="133"/>
      <c r="L91" s="133"/>
      <c r="M91" s="133"/>
      <c r="N91" s="133"/>
      <c r="Y91" s="3"/>
      <c r="Z91" s="3"/>
    </row>
    <row r="92" spans="2:26" s="5" customFormat="1" ht="9" customHeight="1" thickBot="1" x14ac:dyDescent="0.3">
      <c r="B92" s="102"/>
      <c r="C92" s="141"/>
      <c r="D92" s="66"/>
      <c r="E92" s="66"/>
      <c r="F92" s="67"/>
      <c r="G92" s="66"/>
      <c r="H92" s="68"/>
      <c r="I92" s="66"/>
      <c r="J92" s="69"/>
      <c r="K92" s="7"/>
      <c r="L92" s="7"/>
      <c r="M92" s="7"/>
      <c r="N92" s="7"/>
      <c r="Y92" s="3"/>
      <c r="Z92" s="3"/>
    </row>
    <row r="93" spans="2:26" s="5" customFormat="1" ht="80.25" customHeight="1" thickBot="1" x14ac:dyDescent="0.3">
      <c r="B93" s="266" t="s">
        <v>66</v>
      </c>
      <c r="C93" s="259"/>
      <c r="D93" s="259"/>
      <c r="E93" s="259"/>
      <c r="F93" s="1"/>
      <c r="G93" s="7"/>
      <c r="H93" s="1"/>
      <c r="I93" s="142" t="str">
        <f>IF(I17&gt;10,"OUI","NON")</f>
        <v>OUI</v>
      </c>
      <c r="J93" s="143"/>
      <c r="K93" s="7"/>
      <c r="M93" s="7"/>
      <c r="N93" s="7"/>
      <c r="Y93" s="3"/>
      <c r="Z93" s="3"/>
    </row>
    <row r="94" spans="2:26" s="5" customFormat="1" ht="24" customHeight="1" thickBot="1" x14ac:dyDescent="0.35">
      <c r="B94" s="103"/>
      <c r="C94" s="9"/>
      <c r="D94" s="9"/>
      <c r="E94" s="9"/>
      <c r="F94" s="7"/>
      <c r="G94" s="7"/>
      <c r="H94" s="144" t="s">
        <v>24</v>
      </c>
      <c r="I94" s="38">
        <f>IF(I17&gt;10,IF(I19-I17&gt;10,IF(D89="NON",I69*(1-((I19-I17)-10)/(I19-10)),"-"),"-"),"-")</f>
        <v>28.928571428571427</v>
      </c>
      <c r="J94" s="74"/>
      <c r="K94" s="7"/>
      <c r="M94" s="7"/>
      <c r="N94" s="7"/>
      <c r="Y94" s="3"/>
      <c r="Z94" s="3"/>
    </row>
    <row r="95" spans="2:26" s="5" customFormat="1" ht="6.75" customHeight="1" x14ac:dyDescent="0.25">
      <c r="B95" s="132"/>
      <c r="C95" s="88"/>
      <c r="D95" s="88"/>
      <c r="E95" s="88"/>
      <c r="F95" s="98"/>
      <c r="G95" s="88"/>
      <c r="H95" s="145"/>
      <c r="I95" s="88"/>
      <c r="J95" s="90"/>
      <c r="K95" s="146"/>
      <c r="L95" s="146"/>
      <c r="M95" s="7"/>
      <c r="Y95" s="3"/>
      <c r="Z95" s="3"/>
    </row>
    <row r="96" spans="2:26" ht="6" customHeight="1" x14ac:dyDescent="0.25">
      <c r="B96" s="100"/>
      <c r="C96" s="100"/>
      <c r="D96" s="9"/>
      <c r="E96" s="9"/>
      <c r="F96" s="101"/>
      <c r="G96" s="9"/>
      <c r="H96" s="7"/>
      <c r="I96" s="7"/>
      <c r="J96" s="7"/>
      <c r="K96" s="9"/>
      <c r="L96" s="9"/>
      <c r="M96" s="7"/>
      <c r="N96" s="7"/>
      <c r="O96" s="5"/>
      <c r="P96" s="5"/>
      <c r="Q96" s="5"/>
    </row>
    <row r="97" spans="2:17" ht="24" customHeight="1" thickBot="1" x14ac:dyDescent="0.3">
      <c r="B97" s="136" t="s">
        <v>16</v>
      </c>
      <c r="C97" s="112"/>
      <c r="D97" s="112"/>
      <c r="E97" s="112"/>
      <c r="F97" s="147"/>
      <c r="G97" s="112"/>
      <c r="H97" s="148"/>
      <c r="I97" s="76"/>
      <c r="J97" s="76"/>
      <c r="K97" s="1"/>
      <c r="L97" s="1"/>
      <c r="M97" s="9"/>
      <c r="N97" s="7"/>
      <c r="O97" s="104"/>
      <c r="P97" s="104"/>
      <c r="Q97" s="104"/>
    </row>
    <row r="98" spans="2:17" ht="6" customHeight="1" thickBot="1" x14ac:dyDescent="0.3">
      <c r="B98" s="149"/>
      <c r="C98" s="150"/>
      <c r="D98" s="151"/>
      <c r="E98" s="151"/>
      <c r="F98" s="152"/>
      <c r="G98" s="151"/>
      <c r="H98" s="153"/>
      <c r="I98" s="153"/>
      <c r="J98" s="154"/>
      <c r="K98" s="1"/>
      <c r="L98" s="1"/>
      <c r="M98" s="7"/>
      <c r="N98" s="7"/>
      <c r="O98" s="104"/>
      <c r="P98" s="104"/>
      <c r="Q98" s="104"/>
    </row>
    <row r="99" spans="2:17" ht="24" customHeight="1" thickBot="1" x14ac:dyDescent="0.3">
      <c r="B99" s="155" t="s">
        <v>50</v>
      </c>
      <c r="C99" s="9"/>
      <c r="D99" s="9"/>
      <c r="E99" s="9"/>
      <c r="F99" s="1"/>
      <c r="G99" s="1"/>
      <c r="H99" s="1"/>
      <c r="I99" s="37">
        <f>IF(I87="-",I94,I87)</f>
        <v>28.928571428571427</v>
      </c>
      <c r="J99" s="156"/>
      <c r="K99" s="146"/>
      <c r="L99" s="146"/>
      <c r="M99" s="9"/>
      <c r="N99" s="7"/>
      <c r="O99" s="104"/>
      <c r="P99" s="104"/>
      <c r="Q99" s="104"/>
    </row>
    <row r="100" spans="2:17" ht="6.75" customHeight="1" thickBot="1" x14ac:dyDescent="0.3">
      <c r="B100" s="155"/>
      <c r="C100" s="9"/>
      <c r="D100" s="9"/>
      <c r="E100" s="9"/>
      <c r="F100" s="101"/>
      <c r="G100" s="1"/>
      <c r="H100" s="1"/>
      <c r="I100" s="157"/>
      <c r="J100" s="156"/>
      <c r="K100" s="9"/>
      <c r="L100" s="1"/>
      <c r="M100" s="9"/>
      <c r="N100" s="7"/>
      <c r="O100" s="104"/>
      <c r="P100" s="104"/>
      <c r="Q100" s="104"/>
    </row>
    <row r="101" spans="2:17" ht="24" customHeight="1" thickBot="1" x14ac:dyDescent="0.3">
      <c r="B101" s="155" t="s">
        <v>18</v>
      </c>
      <c r="C101" s="9"/>
      <c r="D101" s="9"/>
      <c r="E101" s="9"/>
      <c r="F101" s="101"/>
      <c r="G101" s="9"/>
      <c r="H101" s="158"/>
      <c r="I101" s="37">
        <f>I67</f>
        <v>41.785714285714285</v>
      </c>
      <c r="J101" s="156"/>
      <c r="K101" s="146"/>
      <c r="L101" s="146"/>
      <c r="M101" s="9"/>
      <c r="N101" s="7"/>
      <c r="O101" s="104"/>
      <c r="P101" s="104"/>
      <c r="Q101" s="104"/>
    </row>
    <row r="102" spans="2:17" ht="5.25" customHeight="1" thickBot="1" x14ac:dyDescent="0.3">
      <c r="B102" s="155"/>
      <c r="C102" s="9"/>
      <c r="D102" s="9"/>
      <c r="E102" s="9"/>
      <c r="F102" s="101"/>
      <c r="G102" s="9"/>
      <c r="H102" s="158"/>
      <c r="I102" s="35"/>
      <c r="J102" s="156"/>
      <c r="K102" s="146"/>
      <c r="L102" s="146"/>
      <c r="M102" s="9"/>
      <c r="N102" s="7"/>
      <c r="O102" s="104"/>
      <c r="P102" s="104"/>
      <c r="Q102" s="104"/>
    </row>
    <row r="103" spans="2:17" ht="24" customHeight="1" thickBot="1" x14ac:dyDescent="0.3">
      <c r="B103" s="159" t="s">
        <v>51</v>
      </c>
      <c r="C103" s="9"/>
      <c r="D103" s="9"/>
      <c r="E103" s="9"/>
      <c r="F103" s="9"/>
      <c r="G103" s="9"/>
      <c r="H103" s="9"/>
      <c r="I103" s="37">
        <f>I78</f>
        <v>5</v>
      </c>
      <c r="J103" s="156"/>
      <c r="K103" s="146"/>
      <c r="L103" s="146"/>
      <c r="M103" s="9"/>
      <c r="N103" s="7"/>
      <c r="O103" s="104"/>
      <c r="P103" s="104"/>
      <c r="Q103" s="104"/>
    </row>
    <row r="104" spans="2:17" ht="6" customHeight="1" thickBot="1" x14ac:dyDescent="0.3">
      <c r="B104" s="160"/>
      <c r="C104" s="9"/>
      <c r="D104" s="9"/>
      <c r="E104" s="9"/>
      <c r="F104" s="9"/>
      <c r="G104" s="9"/>
      <c r="H104" s="9"/>
      <c r="I104" s="157"/>
      <c r="J104" s="156"/>
      <c r="K104" s="1"/>
      <c r="L104" s="1"/>
      <c r="M104" s="9"/>
      <c r="N104" s="7"/>
      <c r="O104" s="104"/>
      <c r="P104" s="104"/>
      <c r="Q104" s="104"/>
    </row>
    <row r="105" spans="2:17" ht="24" customHeight="1" thickBot="1" x14ac:dyDescent="0.3">
      <c r="B105" s="160"/>
      <c r="C105" s="9"/>
      <c r="D105" s="9"/>
      <c r="E105" s="9"/>
      <c r="F105" s="9"/>
      <c r="G105" s="9"/>
      <c r="H105" s="148" t="s">
        <v>19</v>
      </c>
      <c r="I105" s="37">
        <f>SUM(I99:I103)</f>
        <v>75.714285714285708</v>
      </c>
      <c r="J105" s="156"/>
      <c r="K105" s="146"/>
      <c r="L105" s="146"/>
      <c r="M105" s="161"/>
      <c r="N105" s="7"/>
      <c r="O105" s="104"/>
      <c r="P105" s="104"/>
      <c r="Q105" s="104"/>
    </row>
    <row r="106" spans="2:17" ht="7.5" customHeight="1" thickBot="1" x14ac:dyDescent="0.3">
      <c r="B106" s="162"/>
      <c r="C106" s="163"/>
      <c r="D106" s="163"/>
      <c r="E106" s="163"/>
      <c r="F106" s="163"/>
      <c r="G106" s="163"/>
      <c r="H106" s="163"/>
      <c r="I106" s="163"/>
      <c r="J106" s="164"/>
      <c r="K106" s="7"/>
      <c r="M106" s="7"/>
      <c r="N106" s="7"/>
      <c r="O106" s="5"/>
      <c r="P106" s="5"/>
      <c r="Q106" s="5"/>
    </row>
    <row r="107" spans="2:17" ht="27.75" customHeight="1" x14ac:dyDescent="0.2">
      <c r="I107" s="235" t="s">
        <v>32</v>
      </c>
      <c r="J107" s="235"/>
      <c r="K107" s="235"/>
      <c r="O107" s="106"/>
      <c r="P107" s="5"/>
      <c r="Q107" s="5"/>
    </row>
    <row r="108" spans="2:17" ht="6" customHeight="1" x14ac:dyDescent="0.2">
      <c r="O108" s="106"/>
      <c r="P108" s="5"/>
      <c r="Q108" s="5"/>
    </row>
    <row r="109" spans="2:17" ht="15" x14ac:dyDescent="0.2">
      <c r="O109" s="106"/>
      <c r="P109" s="5"/>
      <c r="Q109" s="5"/>
    </row>
    <row r="110" spans="2:17" ht="15" x14ac:dyDescent="0.2">
      <c r="O110" s="106"/>
      <c r="P110" s="5"/>
      <c r="Q110" s="5"/>
    </row>
    <row r="111" spans="2:17" ht="15" x14ac:dyDescent="0.2">
      <c r="O111" s="106"/>
      <c r="P111" s="5"/>
      <c r="Q111" s="5"/>
    </row>
    <row r="112" spans="2:17" ht="15" x14ac:dyDescent="0.2">
      <c r="O112" s="106"/>
      <c r="P112" s="5"/>
      <c r="Q112" s="5"/>
    </row>
    <row r="113" spans="15:17" ht="41.25" customHeight="1" x14ac:dyDescent="0.2">
      <c r="O113" s="106"/>
      <c r="P113" s="5"/>
      <c r="Q113" s="5"/>
    </row>
    <row r="114" spans="15:17" ht="15" x14ac:dyDescent="0.2">
      <c r="O114" s="106"/>
      <c r="P114" s="5"/>
      <c r="Q114" s="5"/>
    </row>
    <row r="115" spans="15:17" ht="44.25" customHeight="1" x14ac:dyDescent="0.2">
      <c r="O115" s="5"/>
      <c r="P115" s="106"/>
      <c r="Q115" s="106"/>
    </row>
    <row r="116" spans="15:17" ht="15" x14ac:dyDescent="0.2">
      <c r="O116" s="5"/>
      <c r="P116" s="106"/>
      <c r="Q116" s="106"/>
    </row>
    <row r="117" spans="15:17" ht="15" x14ac:dyDescent="0.2">
      <c r="O117" s="5"/>
      <c r="P117" s="106"/>
      <c r="Q117" s="106"/>
    </row>
    <row r="118" spans="15:17" ht="15" x14ac:dyDescent="0.2">
      <c r="O118" s="5"/>
      <c r="P118" s="5"/>
      <c r="Q118" s="5"/>
    </row>
    <row r="119" spans="15:17" ht="15" x14ac:dyDescent="0.2">
      <c r="O119" s="5"/>
      <c r="P119" s="5"/>
      <c r="Q119" s="5"/>
    </row>
    <row r="120" spans="15:17" ht="15" x14ac:dyDescent="0.2">
      <c r="O120" s="5"/>
      <c r="P120" s="5"/>
      <c r="Q120" s="5"/>
    </row>
    <row r="121" spans="15:17" ht="15" x14ac:dyDescent="0.2">
      <c r="O121" s="5"/>
      <c r="P121" s="5"/>
      <c r="Q121" s="5"/>
    </row>
    <row r="122" spans="15:17" ht="39" customHeight="1" x14ac:dyDescent="0.2">
      <c r="O122" s="5"/>
      <c r="P122" s="5"/>
      <c r="Q122" s="5"/>
    </row>
    <row r="123" spans="15:17" ht="15" x14ac:dyDescent="0.2">
      <c r="O123" s="5"/>
      <c r="P123" s="5"/>
      <c r="Q123" s="5"/>
    </row>
    <row r="124" spans="15:17" ht="15" x14ac:dyDescent="0.2">
      <c r="O124" s="5"/>
      <c r="P124" s="5"/>
      <c r="Q124" s="5"/>
    </row>
    <row r="125" spans="15:17" ht="15" x14ac:dyDescent="0.2">
      <c r="O125" s="5"/>
      <c r="P125" s="5"/>
      <c r="Q125" s="5"/>
    </row>
    <row r="126" spans="15:17" ht="15" x14ac:dyDescent="0.2">
      <c r="O126" s="5"/>
      <c r="P126" s="5"/>
      <c r="Q126" s="5"/>
    </row>
    <row r="127" spans="15:17" ht="15" x14ac:dyDescent="0.2">
      <c r="O127" s="5"/>
      <c r="P127" s="5"/>
      <c r="Q127" s="5"/>
    </row>
    <row r="128" spans="15:17" ht="15" x14ac:dyDescent="0.2">
      <c r="O128" s="5"/>
      <c r="P128" s="5"/>
      <c r="Q128" s="5"/>
    </row>
    <row r="129" spans="2:17" ht="15" x14ac:dyDescent="0.2">
      <c r="O129" s="5"/>
      <c r="P129" s="5"/>
      <c r="Q129" s="5"/>
    </row>
    <row r="130" spans="2:17" ht="15" x14ac:dyDescent="0.2">
      <c r="O130" s="5"/>
      <c r="P130" s="5"/>
      <c r="Q130" s="5"/>
    </row>
    <row r="131" spans="2:17" ht="37.5" customHeight="1" x14ac:dyDescent="0.2">
      <c r="O131" s="5"/>
      <c r="P131" s="5"/>
      <c r="Q131" s="5"/>
    </row>
    <row r="132" spans="2:17" ht="15" hidden="1" customHeight="1" x14ac:dyDescent="0.2">
      <c r="O132" s="5"/>
      <c r="P132" s="5"/>
      <c r="Q132" s="5"/>
    </row>
    <row r="133" spans="2:17" ht="30.75" customHeight="1" x14ac:dyDescent="0.2">
      <c r="O133" s="5"/>
      <c r="P133" s="5"/>
      <c r="Q133" s="5"/>
    </row>
    <row r="134" spans="2:17" ht="4.5" customHeight="1" x14ac:dyDescent="0.2">
      <c r="O134" s="5"/>
      <c r="P134" s="5"/>
      <c r="Q134" s="5"/>
    </row>
    <row r="135" spans="2:17" ht="15" x14ac:dyDescent="0.2">
      <c r="O135" s="5"/>
      <c r="P135" s="5"/>
      <c r="Q135" s="5"/>
    </row>
    <row r="136" spans="2:17" ht="15" x14ac:dyDescent="0.2">
      <c r="O136" s="5"/>
      <c r="P136" s="5"/>
      <c r="Q136" s="5"/>
    </row>
    <row r="137" spans="2:17" ht="15" x14ac:dyDescent="0.2">
      <c r="O137" s="5"/>
      <c r="P137" s="5"/>
      <c r="Q137" s="5"/>
    </row>
    <row r="138" spans="2:17" ht="15" x14ac:dyDescent="0.2">
      <c r="P138" s="5"/>
      <c r="Q138" s="5"/>
    </row>
    <row r="139" spans="2:17" ht="15" x14ac:dyDescent="0.2">
      <c r="P139" s="5"/>
      <c r="Q139" s="5"/>
    </row>
    <row r="140" spans="2:17" ht="15" x14ac:dyDescent="0.2">
      <c r="P140" s="5"/>
      <c r="Q140" s="5"/>
    </row>
    <row r="141" spans="2:17" ht="15" x14ac:dyDescent="0.2">
      <c r="B141" s="45"/>
      <c r="P141" s="5"/>
      <c r="Q141" s="5"/>
    </row>
  </sheetData>
  <sheetProtection sheet="1" objects="1" scenarios="1" selectLockedCells="1"/>
  <protectedRanges>
    <protectedRange sqref="I59 I55" name="Bereich1"/>
    <protectedRange sqref="I49" name="Bereich1_1"/>
  </protectedRanges>
  <mergeCells count="20">
    <mergeCell ref="I107:K107"/>
    <mergeCell ref="F19:H19"/>
    <mergeCell ref="B28:G29"/>
    <mergeCell ref="B36:H36"/>
    <mergeCell ref="I39:K39"/>
    <mergeCell ref="B43:G44"/>
    <mergeCell ref="F64:H64"/>
    <mergeCell ref="B84:F84"/>
    <mergeCell ref="B85:F85"/>
    <mergeCell ref="B87:F87"/>
    <mergeCell ref="B93:E93"/>
    <mergeCell ref="F46:F49"/>
    <mergeCell ref="F56:F59"/>
    <mergeCell ref="E76:G76"/>
    <mergeCell ref="B6:J6"/>
    <mergeCell ref="B1:J1"/>
    <mergeCell ref="B3:C3"/>
    <mergeCell ref="D3:J3"/>
    <mergeCell ref="B4:C4"/>
    <mergeCell ref="D4:J4"/>
  </mergeCells>
  <dataValidations count="1">
    <dataValidation type="list" allowBlank="1" showInputMessage="1" showErrorMessage="1" sqref="I84:I85">
      <formula1>choix</formula1>
    </dataValidation>
  </dataValidations>
  <pageMargins left="0.25" right="0.25" top="0.75" bottom="0.75" header="0.3" footer="0.3"/>
  <pageSetup paperSize="9" scale="59" fitToHeight="0" orientation="portrait" r:id="rId1"/>
  <headerFooter alignWithMargins="0">
    <oddFooter xml:space="preserve">&amp;LENV,  5.13.17
</oddFooter>
  </headerFooter>
  <rowBreaks count="1" manualBreakCount="1">
    <brk id="4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Z39"/>
  <sheetViews>
    <sheetView topLeftCell="A2" zoomScale="85" zoomScaleNormal="85" zoomScalePageLayoutView="85" workbookViewId="0">
      <selection activeCell="G15" sqref="G15"/>
    </sheetView>
  </sheetViews>
  <sheetFormatPr baseColWidth="10" defaultRowHeight="12.75" x14ac:dyDescent="0.2"/>
  <cols>
    <col min="1" max="1" width="2.140625" style="3" customWidth="1"/>
    <col min="2" max="2" width="18.42578125" style="3" customWidth="1"/>
    <col min="3" max="3" width="11.42578125" style="3"/>
    <col min="4" max="4" width="60.28515625" style="3" customWidth="1"/>
    <col min="5" max="5" width="27.5703125" style="3" customWidth="1"/>
    <col min="6" max="6" width="5.85546875" style="3" customWidth="1"/>
    <col min="7" max="7" width="29.140625" style="3" customWidth="1"/>
    <col min="8" max="8" width="1.140625" style="3" customWidth="1"/>
    <col min="9" max="16384" width="11.42578125" style="3"/>
  </cols>
  <sheetData>
    <row r="1" spans="1:13" ht="99" customHeight="1" x14ac:dyDescent="0.35">
      <c r="A1" s="270"/>
      <c r="B1" s="270"/>
      <c r="C1" s="270"/>
      <c r="D1" s="270"/>
      <c r="E1" s="270"/>
      <c r="F1" s="270"/>
      <c r="G1" s="270"/>
      <c r="H1" s="40"/>
      <c r="I1" s="40"/>
      <c r="J1" s="40"/>
      <c r="K1" s="40"/>
    </row>
    <row r="2" spans="1:13" ht="19.5" customHeight="1" thickBot="1" x14ac:dyDescent="0.4">
      <c r="B2" s="189"/>
      <c r="C2" s="189"/>
      <c r="D2" s="51" t="s">
        <v>40</v>
      </c>
      <c r="E2" s="52" t="s">
        <v>41</v>
      </c>
      <c r="G2" s="189"/>
      <c r="H2" s="189"/>
      <c r="I2" s="189"/>
      <c r="J2" s="189"/>
      <c r="K2" s="40"/>
      <c r="L2" s="40"/>
    </row>
    <row r="3" spans="1:13" ht="35.25" customHeight="1" thickBot="1" x14ac:dyDescent="0.25">
      <c r="B3" s="184" t="s">
        <v>67</v>
      </c>
      <c r="C3" s="184"/>
      <c r="D3" s="227" t="s">
        <v>90</v>
      </c>
      <c r="E3" s="198"/>
      <c r="F3" s="198"/>
      <c r="G3" s="198"/>
      <c r="H3" s="199"/>
      <c r="I3" s="54"/>
      <c r="J3" s="54"/>
      <c r="K3" s="54"/>
      <c r="L3" s="54"/>
    </row>
    <row r="4" spans="1:13" ht="35.25" customHeight="1" thickBot="1" x14ac:dyDescent="0.25">
      <c r="B4" s="255" t="s">
        <v>68</v>
      </c>
      <c r="C4" s="284"/>
      <c r="D4" s="227" t="s">
        <v>90</v>
      </c>
      <c r="E4" s="198"/>
      <c r="F4" s="198"/>
      <c r="G4" s="198"/>
      <c r="H4" s="199"/>
      <c r="I4" s="54"/>
      <c r="J4" s="54"/>
      <c r="K4" s="54"/>
      <c r="L4" s="54"/>
    </row>
    <row r="5" spans="1:13" ht="6.75" customHeight="1" x14ac:dyDescent="0.2">
      <c r="H5" s="200"/>
      <c r="I5" s="200"/>
      <c r="J5" s="200"/>
      <c r="K5" s="200"/>
      <c r="L5" s="200"/>
      <c r="M5" s="200"/>
    </row>
    <row r="6" spans="1:13" ht="76.5" customHeight="1" x14ac:dyDescent="0.2">
      <c r="B6" s="281" t="s">
        <v>79</v>
      </c>
      <c r="C6" s="282"/>
      <c r="D6" s="282"/>
      <c r="E6" s="282"/>
      <c r="F6" s="282"/>
      <c r="G6" s="282"/>
      <c r="H6" s="283"/>
      <c r="I6" s="201"/>
      <c r="J6" s="201"/>
      <c r="K6" s="201"/>
      <c r="L6" s="200"/>
      <c r="M6" s="200"/>
    </row>
    <row r="7" spans="1:13" ht="24" customHeight="1" x14ac:dyDescent="0.25">
      <c r="A7" s="7"/>
      <c r="B7" s="7"/>
      <c r="C7" s="7"/>
      <c r="D7" s="7"/>
      <c r="E7" s="202"/>
      <c r="F7" s="7"/>
      <c r="G7" s="190"/>
      <c r="H7" s="114"/>
      <c r="I7" s="203"/>
      <c r="J7" s="203"/>
      <c r="K7" s="203"/>
      <c r="L7" s="200"/>
      <c r="M7" s="200"/>
    </row>
    <row r="8" spans="1:13" ht="6" customHeight="1" thickBot="1" x14ac:dyDescent="0.3">
      <c r="B8" s="119"/>
      <c r="C8" s="94"/>
      <c r="D8" s="94"/>
      <c r="E8" s="204"/>
      <c r="F8" s="205"/>
      <c r="G8" s="205"/>
      <c r="H8" s="69"/>
      <c r="I8" s="206"/>
      <c r="J8" s="206"/>
      <c r="K8" s="206"/>
    </row>
    <row r="9" spans="1:13" ht="24" customHeight="1" thickBot="1" x14ac:dyDescent="0.3">
      <c r="B9" s="70" t="s">
        <v>73</v>
      </c>
      <c r="C9" s="71"/>
      <c r="D9" s="71"/>
      <c r="E9" s="207" t="s">
        <v>72</v>
      </c>
      <c r="F9" s="208"/>
      <c r="G9" s="191"/>
      <c r="H9" s="74"/>
      <c r="I9" s="206"/>
      <c r="J9" s="206"/>
      <c r="K9" s="206"/>
    </row>
    <row r="10" spans="1:13" ht="6" customHeight="1" thickBot="1" x14ac:dyDescent="0.3">
      <c r="B10" s="70"/>
      <c r="C10" s="71"/>
      <c r="D10" s="71"/>
      <c r="E10" s="207"/>
      <c r="F10" s="209"/>
      <c r="G10" s="209"/>
      <c r="H10" s="74"/>
      <c r="I10" s="206"/>
      <c r="J10" s="206"/>
      <c r="K10" s="206"/>
    </row>
    <row r="11" spans="1:13" ht="24" customHeight="1" thickBot="1" x14ac:dyDescent="0.3">
      <c r="B11" s="70" t="s">
        <v>74</v>
      </c>
      <c r="C11" s="71"/>
      <c r="D11" s="71"/>
      <c r="E11" s="207" t="s">
        <v>72</v>
      </c>
      <c r="F11" s="208"/>
      <c r="G11" s="191"/>
      <c r="H11" s="74"/>
      <c r="I11" s="206"/>
      <c r="J11" s="206"/>
      <c r="K11" s="206"/>
    </row>
    <row r="12" spans="1:13" ht="6" customHeight="1" thickBot="1" x14ac:dyDescent="0.3">
      <c r="A12" s="71"/>
      <c r="B12" s="70"/>
      <c r="C12" s="71"/>
      <c r="D12" s="71"/>
      <c r="E12" s="210"/>
      <c r="F12" s="210"/>
      <c r="G12" s="210"/>
      <c r="H12" s="74"/>
      <c r="I12" s="206"/>
      <c r="J12" s="206"/>
      <c r="K12" s="206"/>
    </row>
    <row r="13" spans="1:13" ht="24" customHeight="1" thickBot="1" x14ac:dyDescent="0.3">
      <c r="A13" s="71"/>
      <c r="B13" s="70"/>
      <c r="C13" s="71"/>
      <c r="D13" s="71"/>
      <c r="E13" s="211" t="s">
        <v>78</v>
      </c>
      <c r="F13" s="212"/>
      <c r="G13" s="192">
        <f>G9+G11</f>
        <v>0</v>
      </c>
      <c r="H13" s="74"/>
      <c r="I13" s="206"/>
      <c r="J13" s="206"/>
      <c r="K13" s="206"/>
    </row>
    <row r="14" spans="1:13" ht="6" customHeight="1" thickBot="1" x14ac:dyDescent="0.3">
      <c r="A14" s="71"/>
      <c r="B14" s="70"/>
      <c r="C14" s="71"/>
      <c r="D14" s="71"/>
      <c r="E14" s="213"/>
      <c r="F14" s="212"/>
      <c r="G14" s="212"/>
      <c r="H14" s="74"/>
      <c r="I14" s="206"/>
      <c r="J14" s="206"/>
      <c r="K14" s="206"/>
    </row>
    <row r="15" spans="1:13" ht="24" customHeight="1" thickBot="1" x14ac:dyDescent="0.3">
      <c r="B15" s="70" t="s">
        <v>75</v>
      </c>
      <c r="C15" s="71"/>
      <c r="D15" s="71"/>
      <c r="E15" s="214" t="s">
        <v>76</v>
      </c>
      <c r="F15" s="83"/>
      <c r="G15" s="191"/>
      <c r="H15" s="74"/>
      <c r="I15" s="206"/>
      <c r="J15" s="206"/>
      <c r="K15" s="206"/>
    </row>
    <row r="16" spans="1:13" ht="6" customHeight="1" thickBot="1" x14ac:dyDescent="0.3">
      <c r="A16" s="71"/>
      <c r="B16" s="70"/>
      <c r="C16" s="71"/>
      <c r="D16" s="71"/>
      <c r="E16" s="83"/>
      <c r="F16" s="83"/>
      <c r="G16" s="83"/>
      <c r="H16" s="74"/>
      <c r="I16" s="206"/>
      <c r="J16" s="206"/>
      <c r="K16" s="206"/>
    </row>
    <row r="17" spans="1:26" ht="24" customHeight="1" thickBot="1" x14ac:dyDescent="0.3">
      <c r="B17" s="70" t="s">
        <v>77</v>
      </c>
      <c r="C17" s="71"/>
      <c r="D17" s="71"/>
      <c r="E17" s="214" t="s">
        <v>76</v>
      </c>
      <c r="F17" s="215"/>
      <c r="G17" s="193">
        <f>80-G15</f>
        <v>80</v>
      </c>
      <c r="H17" s="74"/>
      <c r="I17" s="216"/>
      <c r="J17" s="216"/>
      <c r="K17" s="216"/>
    </row>
    <row r="18" spans="1:26" ht="24" customHeight="1" x14ac:dyDescent="0.25">
      <c r="B18" s="217" t="s">
        <v>25</v>
      </c>
      <c r="C18" s="86"/>
      <c r="D18" s="86"/>
      <c r="E18" s="218"/>
      <c r="F18" s="218"/>
      <c r="G18" s="218"/>
      <c r="H18" s="90"/>
      <c r="I18" s="216"/>
      <c r="J18" s="216"/>
      <c r="K18" s="216"/>
    </row>
    <row r="19" spans="1:26" ht="27.75" customHeight="1" thickBot="1" x14ac:dyDescent="0.3">
      <c r="B19" s="92" t="s">
        <v>69</v>
      </c>
      <c r="C19" s="71"/>
      <c r="D19" s="71"/>
      <c r="E19" s="219"/>
      <c r="F19" s="219"/>
      <c r="G19" s="219"/>
      <c r="H19" s="7"/>
      <c r="I19" s="216"/>
      <c r="J19" s="216"/>
      <c r="K19" s="216"/>
    </row>
    <row r="20" spans="1:26" ht="64.5" customHeight="1" thickBot="1" x14ac:dyDescent="0.3">
      <c r="B20" s="287"/>
      <c r="C20" s="288"/>
      <c r="D20" s="288"/>
      <c r="E20" s="288"/>
      <c r="F20" s="288"/>
      <c r="G20" s="289"/>
      <c r="H20" s="9"/>
      <c r="I20" s="216"/>
      <c r="J20" s="216"/>
      <c r="K20" s="216"/>
    </row>
    <row r="21" spans="1:26" ht="6.75" customHeight="1" x14ac:dyDescent="0.2"/>
    <row r="22" spans="1:26" ht="18" x14ac:dyDescent="0.25">
      <c r="B22" s="100" t="s">
        <v>7</v>
      </c>
      <c r="C22" s="7"/>
      <c r="D22" s="7"/>
      <c r="E22" s="124"/>
      <c r="F22" s="124"/>
      <c r="G22" s="124"/>
      <c r="H22" s="7"/>
      <c r="I22" s="7"/>
      <c r="J22" s="7"/>
      <c r="K22" s="7"/>
    </row>
    <row r="23" spans="1:26" ht="24" customHeight="1" thickBot="1" x14ac:dyDescent="0.35">
      <c r="A23" s="7"/>
      <c r="B23" s="285" t="s">
        <v>45</v>
      </c>
      <c r="C23" s="286"/>
      <c r="D23" s="286"/>
      <c r="E23" s="286"/>
      <c r="F23" s="286"/>
      <c r="G23" s="220"/>
      <c r="H23" s="221"/>
      <c r="I23" s="138"/>
      <c r="K23" s="7"/>
    </row>
    <row r="24" spans="1:26" s="223" customFormat="1" ht="46.5" customHeight="1" thickBot="1" x14ac:dyDescent="0.25">
      <c r="A24" s="187"/>
      <c r="B24" s="266" t="s">
        <v>48</v>
      </c>
      <c r="C24" s="255"/>
      <c r="D24" s="255"/>
      <c r="E24" s="184"/>
      <c r="F24" s="184"/>
      <c r="G24" s="165" t="s">
        <v>23</v>
      </c>
      <c r="H24" s="222"/>
      <c r="K24" s="185"/>
    </row>
    <row r="25" spans="1:26" s="223" customFormat="1" ht="46.5" customHeight="1" thickBot="1" x14ac:dyDescent="0.25">
      <c r="A25" s="185"/>
      <c r="B25" s="266" t="s">
        <v>47</v>
      </c>
      <c r="C25" s="255"/>
      <c r="D25" s="255"/>
      <c r="E25" s="184"/>
      <c r="F25" s="184"/>
      <c r="G25" s="165" t="s">
        <v>23</v>
      </c>
      <c r="H25" s="222"/>
      <c r="I25" s="185"/>
      <c r="J25" s="185"/>
      <c r="K25" s="185"/>
    </row>
    <row r="26" spans="1:26" s="5" customFormat="1" ht="6.75" customHeight="1" thickBot="1" x14ac:dyDescent="0.3">
      <c r="B26" s="188"/>
      <c r="C26" s="186"/>
      <c r="D26" s="186"/>
      <c r="E26" s="186"/>
      <c r="F26" s="71"/>
      <c r="G26" s="130"/>
      <c r="H26" s="74"/>
      <c r="K26" s="7"/>
      <c r="L26" s="7"/>
      <c r="M26" s="7"/>
    </row>
    <row r="27" spans="1:26" s="5" customFormat="1" ht="46.5" customHeight="1" thickBot="1" x14ac:dyDescent="0.3">
      <c r="B27" s="273" t="s">
        <v>65</v>
      </c>
      <c r="C27" s="274"/>
      <c r="D27" s="274"/>
      <c r="E27" s="195" t="s">
        <v>12</v>
      </c>
      <c r="F27" s="194"/>
      <c r="G27" s="197" t="str">
        <f>IF(G24="OUI",G13,IF(G25="OUI",G13,"-"))</f>
        <v>-</v>
      </c>
      <c r="H27" s="74"/>
      <c r="K27" s="7"/>
      <c r="L27" s="7"/>
      <c r="M27" s="7"/>
    </row>
    <row r="28" spans="1:26" ht="6.75" customHeight="1" thickBot="1" x14ac:dyDescent="0.3">
      <c r="A28" s="7"/>
      <c r="B28" s="132"/>
      <c r="C28" s="9"/>
      <c r="D28" s="88"/>
      <c r="E28" s="88"/>
      <c r="F28" s="88"/>
      <c r="G28" s="88"/>
      <c r="H28" s="90"/>
      <c r="I28" s="7"/>
      <c r="J28" s="7"/>
      <c r="K28" s="7"/>
    </row>
    <row r="29" spans="1:26" ht="27.75" customHeight="1" thickBot="1" x14ac:dyDescent="0.35">
      <c r="A29" s="100"/>
      <c r="B29" s="133"/>
      <c r="C29" s="134" t="str">
        <f>IF(G24="OUI","-",IF(G25="OUI","-","NON"))</f>
        <v>NON</v>
      </c>
      <c r="D29" s="224"/>
      <c r="E29" s="136"/>
      <c r="F29" s="100"/>
      <c r="G29" s="139"/>
      <c r="H29" s="133"/>
      <c r="I29" s="133"/>
      <c r="J29" s="225"/>
      <c r="K29" s="133"/>
    </row>
    <row r="30" spans="1:26" s="137" customFormat="1" ht="24" customHeight="1" x14ac:dyDescent="0.25">
      <c r="B30" s="100" t="s">
        <v>8</v>
      </c>
      <c r="C30" s="100"/>
      <c r="D30" s="100"/>
      <c r="E30" s="100"/>
      <c r="F30" s="136"/>
      <c r="G30" s="100"/>
      <c r="H30" s="140"/>
      <c r="I30" s="133"/>
      <c r="J30" s="133"/>
      <c r="K30" s="133"/>
      <c r="L30" s="133"/>
      <c r="M30" s="133"/>
      <c r="N30" s="133"/>
      <c r="Y30" s="3"/>
      <c r="Z30" s="3"/>
    </row>
    <row r="31" spans="1:26" s="5" customFormat="1" ht="9" customHeight="1" thickBot="1" x14ac:dyDescent="0.3">
      <c r="B31" s="102"/>
      <c r="C31" s="141"/>
      <c r="D31" s="66"/>
      <c r="E31" s="66"/>
      <c r="F31" s="67"/>
      <c r="G31" s="66"/>
      <c r="H31" s="69"/>
      <c r="K31" s="7"/>
      <c r="L31" s="7"/>
      <c r="M31" s="7"/>
      <c r="N31" s="7"/>
      <c r="Y31" s="3"/>
      <c r="Z31" s="3"/>
    </row>
    <row r="32" spans="1:26" s="5" customFormat="1" ht="48" customHeight="1" thickBot="1" x14ac:dyDescent="0.3">
      <c r="B32" s="266" t="s">
        <v>66</v>
      </c>
      <c r="C32" s="255"/>
      <c r="D32" s="255"/>
      <c r="E32" s="71"/>
      <c r="F32" s="1"/>
      <c r="G32" s="142" t="str">
        <f>IF(G17&gt;10,IF(C29="NON","OUI","NON"),"NON")</f>
        <v>OUI</v>
      </c>
      <c r="H32" s="143"/>
      <c r="K32" s="7"/>
      <c r="M32" s="7"/>
      <c r="N32" s="7"/>
      <c r="Y32" s="3"/>
      <c r="Z32" s="3"/>
    </row>
    <row r="33" spans="2:26" s="5" customFormat="1" ht="24" customHeight="1" thickBot="1" x14ac:dyDescent="0.3">
      <c r="B33" s="103"/>
      <c r="C33" s="9"/>
      <c r="D33" s="9"/>
      <c r="E33" s="195" t="s">
        <v>12</v>
      </c>
      <c r="F33" s="7"/>
      <c r="G33" s="196">
        <f>IF(G32="OUI",IF(G15&gt;10,G13*(1-(G15-10)/70),G13),"-")</f>
        <v>0</v>
      </c>
      <c r="H33" s="74"/>
      <c r="K33" s="7"/>
      <c r="M33" s="7"/>
      <c r="N33" s="7"/>
      <c r="Y33" s="3"/>
      <c r="Z33" s="3"/>
    </row>
    <row r="34" spans="2:26" s="5" customFormat="1" ht="6.75" customHeight="1" x14ac:dyDescent="0.25">
      <c r="B34" s="132"/>
      <c r="C34" s="88"/>
      <c r="D34" s="88"/>
      <c r="E34" s="88"/>
      <c r="F34" s="98"/>
      <c r="G34" s="88"/>
      <c r="H34" s="90"/>
      <c r="K34" s="146"/>
      <c r="L34" s="146"/>
      <c r="M34" s="7"/>
      <c r="Y34" s="3"/>
      <c r="Z34" s="3"/>
    </row>
    <row r="35" spans="2:26" ht="6" customHeight="1" x14ac:dyDescent="0.25">
      <c r="B35" s="100"/>
      <c r="C35" s="100"/>
      <c r="D35" s="9"/>
      <c r="E35" s="9"/>
      <c r="F35" s="101"/>
      <c r="G35" s="9"/>
      <c r="H35" s="7"/>
      <c r="I35" s="7"/>
      <c r="J35" s="7"/>
      <c r="K35" s="9"/>
      <c r="L35" s="9"/>
      <c r="M35" s="7"/>
      <c r="N35" s="7"/>
      <c r="O35" s="5"/>
      <c r="P35" s="5"/>
      <c r="Q35" s="5"/>
    </row>
    <row r="36" spans="2:26" ht="23.25" customHeight="1" x14ac:dyDescent="0.2">
      <c r="G36" s="235" t="s">
        <v>33</v>
      </c>
      <c r="H36" s="235"/>
      <c r="I36" s="4"/>
      <c r="J36" s="4"/>
      <c r="K36" s="4"/>
      <c r="L36" s="4"/>
      <c r="M36" s="4"/>
    </row>
    <row r="37" spans="2:26" x14ac:dyDescent="0.2">
      <c r="I37" s="4"/>
      <c r="J37" s="4"/>
      <c r="K37" s="4"/>
      <c r="L37" s="4"/>
      <c r="M37" s="4"/>
    </row>
    <row r="38" spans="2:26" x14ac:dyDescent="0.2">
      <c r="I38" s="4"/>
      <c r="J38" s="4"/>
      <c r="K38" s="4"/>
      <c r="L38" s="4"/>
      <c r="M38" s="4"/>
    </row>
    <row r="39" spans="2:26" x14ac:dyDescent="0.2">
      <c r="I39" s="4"/>
      <c r="J39" s="4"/>
      <c r="K39" s="4"/>
      <c r="L39" s="4"/>
      <c r="M39" s="4"/>
    </row>
  </sheetData>
  <sheetProtection sheet="1" objects="1" scenarios="1" selectLockedCells="1"/>
  <mergeCells count="10">
    <mergeCell ref="B32:D32"/>
    <mergeCell ref="G36:H36"/>
    <mergeCell ref="B6:H6"/>
    <mergeCell ref="A1:G1"/>
    <mergeCell ref="B4:C4"/>
    <mergeCell ref="B23:F23"/>
    <mergeCell ref="B20:G20"/>
    <mergeCell ref="B27:D27"/>
    <mergeCell ref="B24:D24"/>
    <mergeCell ref="B25:D25"/>
  </mergeCells>
  <dataValidations count="1">
    <dataValidation type="list" allowBlank="1" showInputMessage="1" showErrorMessage="1" sqref="G24:G25">
      <formula1>choix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portrait" r:id="rId1"/>
  <headerFooter>
    <oddFooter>&amp;LENV, SS, AP 28.10.16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1"/>
  <sheetViews>
    <sheetView view="pageLayout" zoomScaleNormal="100" workbookViewId="0">
      <selection activeCell="D28" sqref="D28"/>
    </sheetView>
  </sheetViews>
  <sheetFormatPr baseColWidth="10" defaultRowHeight="12.75" x14ac:dyDescent="0.2"/>
  <sheetData>
    <row r="11" ht="35.25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8</vt:i4>
      </vt:variant>
    </vt:vector>
  </HeadingPairs>
  <TitlesOfParts>
    <vt:vector size="14" baseType="lpstr">
      <vt:lpstr>Synthèse</vt:lpstr>
      <vt:lpstr>Pont infrastruct 1</vt:lpstr>
      <vt:lpstr>Pont infrastruct2</vt:lpstr>
      <vt:lpstr>Pont infrastruct3</vt:lpstr>
      <vt:lpstr>Canalisations et eclairage</vt:lpstr>
      <vt:lpstr>Explications</vt:lpstr>
      <vt:lpstr>'Pont infrastruct2'!choix</vt:lpstr>
      <vt:lpstr>'Pont infrastruct3'!choix</vt:lpstr>
      <vt:lpstr>choix</vt:lpstr>
      <vt:lpstr>'Canalisations et eclairage'!Zone_d_impression</vt:lpstr>
      <vt:lpstr>'Pont infrastruct 1'!Zone_d_impression</vt:lpstr>
      <vt:lpstr>'Pont infrastruct2'!Zone_d_impression</vt:lpstr>
      <vt:lpstr>'Pont infrastruct3'!Zone_d_impression</vt:lpstr>
      <vt:lpstr>Synthèse!Zone_d_impression</vt:lpstr>
    </vt:vector>
  </TitlesOfParts>
  <Company>UVEK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Nigg Urs</dc:creator>
  <cp:lastModifiedBy>Gschwind Kathrin</cp:lastModifiedBy>
  <cp:lastPrinted>2018-05-08T10:00:57Z</cp:lastPrinted>
  <dcterms:created xsi:type="dcterms:W3CDTF">2005-12-16T13:51:52Z</dcterms:created>
  <dcterms:modified xsi:type="dcterms:W3CDTF">2018-12-18T10:42:37Z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COO.2002.100.7.1618894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085.009 Arbeitshilfen / 2005-02145/06/10</vt:lpwstr>
  </property>
  <property fmtid="{D5CDD505-2E9C-101B-9397-08002B2CF9AE}" pid="5" name="FSC#COOELAK@1.1001:FileRefYear">
    <vt:lpwstr>2006</vt:lpwstr>
  </property>
  <property fmtid="{D5CDD505-2E9C-101B-9397-08002B2CF9AE}" pid="6" name="FSC#COOELAK@1.1001:FileRefOrdinal">
    <vt:lpwstr>21512</vt:lpwstr>
  </property>
  <property fmtid="{D5CDD505-2E9C-101B-9397-08002B2CF9AE}" pid="7" name="FSC#COOELAK@1.1001:FileRefOU">
    <vt:lpwstr>Gefahrenprävention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Nigg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Wasser-Risiken (GeP)</vt:lpwstr>
  </property>
  <property fmtid="{D5CDD505-2E9C-101B-9397-08002B2CF9AE}" pid="17" name="FSC#COOELAK@1.1001:CreatedAt">
    <vt:lpwstr>14.07.2006 17:23:45</vt:lpwstr>
  </property>
  <property fmtid="{D5CDD505-2E9C-101B-9397-08002B2CF9AE}" pid="18" name="FSC#COOELAK@1.1001:OU">
    <vt:lpwstr>Wasser-Risiken (GeP)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*COO.2002.100.7.1618894*</vt:lpwstr>
  </property>
  <property fmtid="{D5CDD505-2E9C-101B-9397-08002B2CF9AE}" pid="21" name="FSC#COOELAK@1.1001:RefBarCode">
    <vt:lpwstr>*FormularBrücken*</vt:lpwstr>
  </property>
  <property fmtid="{D5CDD505-2E9C-101B-9397-08002B2CF9AE}" pid="22" name="FSC#COOELAK@1.1001:FileRefBarCode">
    <vt:lpwstr>*085.009 Arbeitshilfen / 2005-02145/06/10*</vt:lpwstr>
  </property>
  <property fmtid="{D5CDD505-2E9C-101B-9397-08002B2CF9AE}" pid="23" name="FSC#COOELAK@1.1001:ExternalRef">
    <vt:lpwstr/>
  </property>
</Properties>
</file>