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_ECHANGE\Droits politiques\Elections\2019\Résultats\"/>
    </mc:Choice>
  </mc:AlternateContent>
  <bookViews>
    <workbookView xWindow="0" yWindow="465" windowWidth="28635" windowHeight="16800"/>
  </bookViews>
  <sheets>
    <sheet name="Résumé cantonal" sheetId="1" r:id="rId1"/>
    <sheet name="Delémont" sheetId="2" r:id="rId2"/>
    <sheet name="Porrentruy" sheetId="3" r:id="rId3"/>
    <sheet name="Franches-Montagnes" sheetId="4" r:id="rId4"/>
  </sheets>
  <calcPr calcId="152511"/>
</workbook>
</file>

<file path=xl/calcChain.xml><?xml version="1.0" encoding="utf-8"?>
<calcChain xmlns="http://schemas.openxmlformats.org/spreadsheetml/2006/main">
  <c r="AN24" i="1" l="1"/>
  <c r="AU24" i="1" l="1"/>
  <c r="AT24" i="1"/>
  <c r="AO24" i="1"/>
  <c r="AG24" i="1"/>
  <c r="AF24" i="1"/>
  <c r="Y24" i="1"/>
  <c r="X24" i="1"/>
  <c r="Q24" i="1"/>
  <c r="I24" i="1"/>
  <c r="AW24" i="1"/>
  <c r="AS24" i="1"/>
  <c r="AQ24" i="1"/>
  <c r="AM24" i="1"/>
  <c r="AK24" i="1"/>
  <c r="AI24" i="1"/>
  <c r="AH24" i="1"/>
  <c r="AE24" i="1"/>
  <c r="AD24" i="1"/>
  <c r="AC24" i="1"/>
  <c r="AA24" i="1"/>
  <c r="Z24" i="1"/>
  <c r="W24" i="1"/>
  <c r="V24" i="1"/>
  <c r="U24" i="1"/>
  <c r="T24" i="1"/>
  <c r="S24" i="1"/>
  <c r="R24" i="1"/>
  <c r="O24" i="1"/>
  <c r="N24" i="1"/>
  <c r="M24" i="1"/>
  <c r="L24" i="1"/>
  <c r="H24" i="1"/>
  <c r="K24" i="1"/>
  <c r="G24" i="1"/>
  <c r="E24" i="1"/>
  <c r="P24" i="1"/>
  <c r="AV24" i="1"/>
  <c r="AR24" i="1"/>
  <c r="AP24" i="1"/>
  <c r="AL24" i="1"/>
  <c r="AJ24" i="1"/>
  <c r="AB24" i="1"/>
  <c r="J24" i="1"/>
  <c r="F24" i="1"/>
  <c r="F21" i="1"/>
  <c r="F22" i="1"/>
  <c r="F23" i="1"/>
  <c r="AV23" i="1"/>
  <c r="AR23" i="1"/>
  <c r="AP23" i="1"/>
  <c r="AL23" i="1"/>
  <c r="AJ23" i="1"/>
  <c r="AH23" i="1"/>
  <c r="AD23" i="1"/>
  <c r="AB23" i="1"/>
  <c r="Z23" i="1"/>
  <c r="V23" i="1"/>
  <c r="T23" i="1"/>
  <c r="R23" i="1"/>
  <c r="N23" i="1"/>
  <c r="L23" i="1"/>
  <c r="J23" i="1"/>
  <c r="H23" i="1"/>
  <c r="D23" i="1"/>
  <c r="AV22" i="1"/>
  <c r="AR22" i="1"/>
  <c r="AP22" i="1"/>
  <c r="AL22" i="1"/>
  <c r="AJ22" i="1"/>
  <c r="AH22" i="1"/>
  <c r="AD22" i="1"/>
  <c r="AB22" i="1"/>
  <c r="Z22" i="1"/>
  <c r="V22" i="1"/>
  <c r="T22" i="1"/>
  <c r="R22" i="1"/>
  <c r="N22" i="1"/>
  <c r="L22" i="1"/>
  <c r="J22" i="1"/>
  <c r="D22" i="1"/>
  <c r="D24" i="1" s="1"/>
  <c r="AV21" i="1"/>
  <c r="AR21" i="1"/>
  <c r="AP21" i="1"/>
  <c r="AL21" i="1"/>
  <c r="AJ21" i="1"/>
  <c r="AH21" i="1"/>
  <c r="AD21" i="1"/>
  <c r="AB21" i="1"/>
  <c r="Z21" i="1"/>
  <c r="V21" i="1"/>
  <c r="T21" i="1"/>
  <c r="R21" i="1"/>
  <c r="N21" i="1"/>
  <c r="L21" i="1"/>
  <c r="P21" i="1" s="1"/>
  <c r="J21" i="1"/>
  <c r="D21" i="1"/>
  <c r="H22" i="1"/>
  <c r="H21" i="1"/>
  <c r="X21" i="1" l="1"/>
  <c r="AF21" i="1"/>
  <c r="AN21" i="1" l="1"/>
  <c r="AT21" i="1"/>
  <c r="AT22" i="1"/>
  <c r="AT23" i="1"/>
  <c r="AN22" i="1"/>
  <c r="AN23" i="1"/>
  <c r="AF22" i="1"/>
  <c r="AF23" i="1"/>
  <c r="X22" i="1"/>
  <c r="X23" i="1"/>
  <c r="P22" i="1"/>
  <c r="P23" i="1"/>
  <c r="I34" i="1" l="1"/>
  <c r="E11" i="1" l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D11" i="1"/>
  <c r="AB20" i="4"/>
  <c r="AC20" i="4"/>
  <c r="AD20" i="4"/>
  <c r="AE20" i="4"/>
  <c r="AF20" i="4"/>
  <c r="AG20" i="4"/>
  <c r="AH20" i="4"/>
  <c r="AI20" i="4"/>
  <c r="AJ20" i="4"/>
  <c r="AK20" i="4"/>
  <c r="AB28" i="3"/>
  <c r="AC28" i="3"/>
  <c r="AD28" i="3"/>
  <c r="AE28" i="3"/>
  <c r="AF28" i="3"/>
  <c r="AG28" i="3"/>
  <c r="AH28" i="3"/>
  <c r="AI28" i="3"/>
  <c r="AJ28" i="3"/>
  <c r="AK28" i="3"/>
  <c r="AK26" i="2"/>
  <c r="AK13" i="1" s="1"/>
  <c r="AJ26" i="2"/>
  <c r="AI26" i="2"/>
  <c r="AH26" i="2"/>
  <c r="AG26" i="2"/>
  <c r="AF26" i="2"/>
  <c r="AE26" i="2"/>
  <c r="AD26" i="2"/>
  <c r="AC26" i="2"/>
  <c r="AB26" i="2"/>
  <c r="AE13" i="1" l="1"/>
  <c r="AC13" i="1"/>
  <c r="AB13" i="1"/>
  <c r="AD13" i="1"/>
  <c r="AH13" i="1"/>
  <c r="AJ13" i="1"/>
  <c r="AG13" i="1"/>
  <c r="AI13" i="1"/>
  <c r="AF13" i="1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D20" i="4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D28" i="3"/>
  <c r="D26" i="2"/>
  <c r="E26" i="2"/>
  <c r="F26" i="2"/>
  <c r="G26" i="2"/>
  <c r="H26" i="2"/>
  <c r="I26" i="2"/>
  <c r="J26" i="2"/>
  <c r="K26" i="2"/>
  <c r="L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A13" i="1" s="1"/>
  <c r="M26" i="2"/>
  <c r="X13" i="1" l="1"/>
  <c r="O13" i="1"/>
  <c r="T13" i="1"/>
  <c r="N13" i="1"/>
  <c r="K13" i="1"/>
  <c r="U13" i="1"/>
  <c r="R13" i="1"/>
  <c r="Z13" i="1"/>
  <c r="Y13" i="1"/>
  <c r="M13" i="1"/>
  <c r="J13" i="1"/>
  <c r="H13" i="1"/>
  <c r="W13" i="1"/>
  <c r="L13" i="1"/>
  <c r="P13" i="1"/>
  <c r="I13" i="1"/>
  <c r="Q13" i="1"/>
  <c r="V13" i="1"/>
  <c r="S13" i="1"/>
  <c r="F13" i="1"/>
  <c r="E13" i="1"/>
  <c r="G13" i="1"/>
  <c r="D13" i="1"/>
</calcChain>
</file>

<file path=xl/sharedStrings.xml><?xml version="1.0" encoding="utf-8"?>
<sst xmlns="http://schemas.openxmlformats.org/spreadsheetml/2006/main" count="356" uniqueCount="125">
  <si>
    <t>Canton du Jura</t>
  </si>
  <si>
    <t>Résultats individuels</t>
  </si>
  <si>
    <t>Part %</t>
  </si>
  <si>
    <t>Delémont</t>
  </si>
  <si>
    <t>Jean-Paul GSCHWIND</t>
  </si>
  <si>
    <t>Pierre-Alain FRIDEZ</t>
  </si>
  <si>
    <t>PSJ</t>
  </si>
  <si>
    <t>UDC</t>
  </si>
  <si>
    <t>Porrentruy</t>
  </si>
  <si>
    <t>Franches-Montagnes</t>
  </si>
  <si>
    <t>Total</t>
  </si>
  <si>
    <t>Résultats globaux</t>
  </si>
  <si>
    <t>suff.</t>
  </si>
  <si>
    <t>%</t>
  </si>
  <si>
    <t>District de Delémont</t>
  </si>
  <si>
    <t>Suffrages par parti et par commune</t>
  </si>
  <si>
    <t>Boécourt</t>
  </si>
  <si>
    <t>Bourrignon</t>
  </si>
  <si>
    <t>Châtillon</t>
  </si>
  <si>
    <t>Courchapoix</t>
  </si>
  <si>
    <t>Courrendlin</t>
  </si>
  <si>
    <t>Courroux</t>
  </si>
  <si>
    <t>Courtételle</t>
  </si>
  <si>
    <t>Develier</t>
  </si>
  <si>
    <t>Ederswiler</t>
  </si>
  <si>
    <t>Mervelier</t>
  </si>
  <si>
    <t>Mettembert</t>
  </si>
  <si>
    <t>Movelier</t>
  </si>
  <si>
    <t>Pleigne</t>
  </si>
  <si>
    <t>Rossemaison</t>
  </si>
  <si>
    <t>Saulcy</t>
  </si>
  <si>
    <t>Soyhières</t>
  </si>
  <si>
    <t>District de Porrentruy</t>
  </si>
  <si>
    <t>Alle</t>
  </si>
  <si>
    <t>La Baroche</t>
  </si>
  <si>
    <t>Basse-Allaine</t>
  </si>
  <si>
    <t>Beurnevésin</t>
  </si>
  <si>
    <t>Boncourt</t>
  </si>
  <si>
    <t>Bonfol</t>
  </si>
  <si>
    <t>Bure</t>
  </si>
  <si>
    <t>Clos du Doubs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</si>
  <si>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</si>
  <si>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</si>
  <si>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</si>
  <si>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</si>
  <si>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</si>
  <si>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</si>
  <si>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</si>
  <si>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</si>
  <si>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</si>
  <si>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Haute-Ajoie</t>
  </si>
  <si>
    <t>Lugnez</t>
  </si>
  <si>
    <t>Vendlincourt</t>
  </si>
  <si>
    <t>District des Franches-Montagnes</t>
  </si>
  <si>
    <t>Le Bémont</t>
  </si>
  <si>
    <t>Les Bois</t>
  </si>
  <si>
    <t>Les Breuleux</t>
  </si>
  <si>
    <t>La Chaux-des-Breuleux</t>
  </si>
  <si>
    <t>Les Enfers</t>
  </si>
  <si>
    <t>Les Genevez</t>
  </si>
  <si>
    <t>Lajoux</t>
  </si>
  <si>
    <t>Montfaucon</t>
  </si>
  <si>
    <t>Muriaux</t>
  </si>
  <si>
    <t>Le Noirmont</t>
  </si>
  <si>
    <t>Saignelégier</t>
  </si>
  <si>
    <t>Saint-Brais</t>
  </si>
  <si>
    <t>Soubey</t>
  </si>
  <si>
    <t>Haute-Sorne</t>
  </si>
  <si>
    <t>Val Terbi</t>
  </si>
  <si>
    <t>PDC</t>
  </si>
  <si>
    <t>Jessica WISER</t>
  </si>
  <si>
    <t>Thomas STETTLER</t>
  </si>
  <si>
    <t>Julien BERTHOLD</t>
  </si>
  <si>
    <t>Elections 2019 - Conseil National</t>
  </si>
  <si>
    <t>JSJ</t>
  </si>
  <si>
    <t>PLRJ-I</t>
  </si>
  <si>
    <t>PLRJ-E</t>
  </si>
  <si>
    <t>PCSI-F</t>
  </si>
  <si>
    <t>PCSI-J</t>
  </si>
  <si>
    <t>PCSI-H</t>
  </si>
  <si>
    <t>JDC-1</t>
  </si>
  <si>
    <t>JDC-2</t>
  </si>
  <si>
    <t>UDC-A</t>
  </si>
  <si>
    <t>UDC-J</t>
  </si>
  <si>
    <t>PEV</t>
  </si>
  <si>
    <t>PLRJ-J</t>
  </si>
  <si>
    <t>appar. UDC</t>
  </si>
  <si>
    <t>appar. PDC</t>
  </si>
  <si>
    <t>appar. PCSI</t>
  </si>
  <si>
    <t>Loïc DOBLER</t>
  </si>
  <si>
    <t>Joakim MARTINS</t>
  </si>
  <si>
    <t>Leïla HANINI</t>
  </si>
  <si>
    <t>Irène DONZE</t>
  </si>
  <si>
    <t>Ernest GERBER</t>
  </si>
  <si>
    <t>Nicolas KOCHER</t>
  </si>
  <si>
    <t>Gaëtane VOIROL</t>
  </si>
  <si>
    <t>Anne SULLIGER</t>
  </si>
  <si>
    <t>Anael LOVIS</t>
  </si>
  <si>
    <t>Géraldine BEUCHAT</t>
  </si>
  <si>
    <t>Suzanne MAITRE</t>
  </si>
  <si>
    <t>Aurore BOILLAT</t>
  </si>
  <si>
    <t>Frédéric LOVIS</t>
  </si>
  <si>
    <t>Thomas SCHAFFTER</t>
  </si>
  <si>
    <t>Anne FROIDEVAUX</t>
  </si>
  <si>
    <t>Karine GENESTA-NAGEL</t>
  </si>
  <si>
    <t>François MONIN</t>
  </si>
  <si>
    <t>Sébastien PIQUEREZ</t>
  </si>
  <si>
    <t>Thierry FROIDEVAUX</t>
  </si>
  <si>
    <t>Yves GIGON</t>
  </si>
  <si>
    <t>John MOSER</t>
  </si>
  <si>
    <t>Elodie JOBIN</t>
  </si>
  <si>
    <t>Kilian KAUFMANN</t>
  </si>
  <si>
    <t>Erica HENNEQUIN</t>
  </si>
  <si>
    <t>VERTS</t>
  </si>
  <si>
    <t>Céline ROBERT-CHARRUE</t>
  </si>
  <si>
    <t>JVERTS</t>
  </si>
  <si>
    <t>Jordan GAIGNAT</t>
  </si>
  <si>
    <t>Tristan DAVILA</t>
  </si>
  <si>
    <t>Silvio MITTEMPERGHER</t>
  </si>
  <si>
    <t>Frédéric NICOLET</t>
  </si>
  <si>
    <t>appar. 
PLRJ</t>
  </si>
  <si>
    <t>VERTS &amp; JVERTS</t>
  </si>
  <si>
    <t>PSJ &amp; JSJ</t>
  </si>
  <si>
    <t>Total contrôle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</si>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</sst>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b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2" xfId="0" applyFont="1" applyFill="1" applyBorder="1" applyAlignment="1">
      <alignment horizontal="center" textRotation="90"/>
    </xf>
    <xf numFmtId="0" fontId="1" fillId="0" borderId="1" xfId="0" applyFont="1" applyBorder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0" borderId="1" xfId="0" applyFont="1" applyFill="1" applyBorder="1"/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2" fillId="0" borderId="0" xfId="0" applyFont="1"/>
    <xf numFmtId="1" fontId="0" fillId="3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4" borderId="1" xfId="0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/>
    <xf numFmtId="164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0" fillId="5" borderId="1" xfId="0" applyNumberFormat="1" applyFill="1" applyBorder="1" applyAlignment="1" applyProtection="1">
      <alignment horizontal="center"/>
      <protection locked="0"/>
    </xf>
    <xf numFmtId="0" fontId="3" fillId="0" borderId="0" xfId="0" applyFont="1"/>
    <xf numFmtId="1" fontId="0" fillId="0" borderId="0" xfId="0" applyNumberFormat="1"/>
    <xf numFmtId="0" fontId="0" fillId="0" borderId="0" xfId="0" applyFill="1"/>
    <xf numFmtId="0" fontId="3" fillId="0" borderId="0" xfId="0" applyFont="1" applyFill="1"/>
    <xf numFmtId="0" fontId="3" fillId="0" borderId="1" xfId="0" applyFont="1" applyFill="1" applyBorder="1" applyAlignment="1" applyProtection="1">
      <alignment horizontal="center"/>
      <protection locked="0"/>
    </xf>
    <xf numFmtId="0" fontId="0" fillId="6" borderId="0" xfId="0" applyFill="1"/>
    <xf numFmtId="0" fontId="1" fillId="7" borderId="1" xfId="0" applyFont="1" applyFill="1" applyBorder="1"/>
    <xf numFmtId="2" fontId="0" fillId="7" borderId="1" xfId="0" applyNumberFormat="1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0" xfId="0" applyFill="1"/>
    <xf numFmtId="1" fontId="1" fillId="6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EE5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FEFE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4"/>
  <sheetViews>
    <sheetView showGridLines="0" tabSelected="1" topLeftCell="A7" zoomScaleNormal="100" workbookViewId="0">
      <pane xSplit="3" topLeftCell="AE1" activePane="topRight" state="frozenSplit"/>
      <selection pane="topRight" activeCell="AN25" sqref="AN25"/>
    </sheetView>
  </sheetViews>
  <sheetFormatPr baseColWidth="10" defaultColWidth="9.140625" defaultRowHeight="12.75" x14ac:dyDescent="0.2"/>
  <cols>
    <col min="1" max="1" width="3.7109375" customWidth="1"/>
    <col min="2" max="2" width="19.42578125" customWidth="1"/>
    <col min="3" max="3" width="6.42578125" customWidth="1"/>
    <col min="4" max="4" width="6" bestFit="1" customWidth="1"/>
    <col min="5" max="5" width="7.28515625" bestFit="1" customWidth="1"/>
    <col min="6" max="6" width="10" bestFit="1" customWidth="1"/>
    <col min="7" max="7" width="7.28515625" bestFit="1" customWidth="1"/>
    <col min="8" max="8" width="6" bestFit="1" customWidth="1"/>
    <col min="9" max="9" width="7.28515625" bestFit="1" customWidth="1"/>
    <col min="10" max="10" width="4.7109375" customWidth="1"/>
    <col min="11" max="11" width="7.28515625" customWidth="1"/>
    <col min="12" max="12" width="4.7109375" customWidth="1"/>
    <col min="13" max="13" width="7.28515625" bestFit="1" customWidth="1"/>
    <col min="14" max="14" width="4.7109375" customWidth="1"/>
    <col min="15" max="15" width="7.28515625" bestFit="1" customWidth="1"/>
    <col min="16" max="16" width="4.7109375" customWidth="1"/>
    <col min="17" max="17" width="7.28515625" bestFit="1" customWidth="1"/>
    <col min="18" max="18" width="5.5703125" bestFit="1" customWidth="1"/>
    <col min="19" max="19" width="7.28515625" bestFit="1" customWidth="1"/>
    <col min="20" max="20" width="5.5703125" bestFit="1" customWidth="1"/>
    <col min="21" max="21" width="7.28515625" bestFit="1" customWidth="1"/>
    <col min="22" max="22" width="4.7109375" customWidth="1"/>
    <col min="23" max="23" width="7.28515625" bestFit="1" customWidth="1"/>
    <col min="24" max="24" width="4.7109375" customWidth="1"/>
    <col min="25" max="25" width="7.28515625" bestFit="1" customWidth="1"/>
    <col min="26" max="26" width="4.7109375" customWidth="1"/>
    <col min="27" max="27" width="7.28515625" bestFit="1" customWidth="1"/>
    <col min="28" max="28" width="5.5703125" bestFit="1" customWidth="1"/>
    <col min="29" max="29" width="7.28515625" bestFit="1" customWidth="1"/>
    <col min="30" max="30" width="4.7109375" customWidth="1"/>
    <col min="31" max="31" width="7.28515625" bestFit="1" customWidth="1"/>
    <col min="32" max="32" width="6" bestFit="1" customWidth="1"/>
    <col min="33" max="33" width="7.28515625" bestFit="1" customWidth="1"/>
    <col min="34" max="34" width="4.7109375" customWidth="1"/>
    <col min="35" max="35" width="7.28515625" bestFit="1" customWidth="1"/>
    <col min="36" max="36" width="4.7109375" customWidth="1"/>
    <col min="37" max="37" width="7.28515625" bestFit="1" customWidth="1"/>
    <col min="38" max="38" width="4.7109375" customWidth="1"/>
    <col min="39" max="39" width="7.28515625" bestFit="1" customWidth="1"/>
    <col min="40" max="40" width="6" bestFit="1" customWidth="1"/>
    <col min="41" max="41" width="7.28515625" bestFit="1" customWidth="1"/>
    <col min="42" max="42" width="4.7109375" customWidth="1"/>
    <col min="43" max="43" width="7.28515625" bestFit="1" customWidth="1"/>
    <col min="44" max="44" width="4.7109375" customWidth="1"/>
    <col min="45" max="45" width="7.28515625" bestFit="1" customWidth="1"/>
    <col min="46" max="46" width="4.7109375" customWidth="1"/>
    <col min="47" max="47" width="7.28515625" bestFit="1" customWidth="1"/>
    <col min="48" max="48" width="4.7109375" customWidth="1"/>
    <col min="49" max="49" width="7.28515625" bestFit="1" customWidth="1"/>
  </cols>
  <sheetData>
    <row r="1" spans="1:37" ht="26.25" x14ac:dyDescent="0.4">
      <c r="A1" s="18" t="s">
        <v>73</v>
      </c>
      <c r="B1" s="18"/>
      <c r="C1" s="18"/>
    </row>
    <row r="3" spans="1:37" x14ac:dyDescent="0.2">
      <c r="B3" s="2" t="s">
        <v>0</v>
      </c>
    </row>
    <row r="4" spans="1:37" ht="14.25" customHeight="1" x14ac:dyDescent="0.2">
      <c r="B4" s="2" t="s">
        <v>1</v>
      </c>
    </row>
    <row r="5" spans="1:37" ht="15.75" customHeight="1" x14ac:dyDescent="0.2"/>
    <row r="6" spans="1:37" x14ac:dyDescent="0.2">
      <c r="D6" s="47" t="s">
        <v>6</v>
      </c>
      <c r="E6" s="47"/>
      <c r="F6" s="47" t="s">
        <v>74</v>
      </c>
      <c r="G6" s="47"/>
      <c r="H6" s="47" t="s">
        <v>75</v>
      </c>
      <c r="I6" s="47"/>
      <c r="J6" s="47" t="s">
        <v>85</v>
      </c>
      <c r="K6" s="47"/>
      <c r="L6" s="47" t="s">
        <v>76</v>
      </c>
      <c r="M6" s="47"/>
      <c r="N6" s="47" t="s">
        <v>77</v>
      </c>
      <c r="O6" s="47"/>
      <c r="P6" s="47" t="s">
        <v>78</v>
      </c>
      <c r="Q6" s="47"/>
      <c r="R6" s="47" t="s">
        <v>79</v>
      </c>
      <c r="S6" s="47"/>
      <c r="T6" s="47" t="s">
        <v>69</v>
      </c>
      <c r="U6" s="47"/>
      <c r="V6" s="47" t="s">
        <v>80</v>
      </c>
      <c r="W6" s="47"/>
      <c r="X6" s="47" t="s">
        <v>81</v>
      </c>
      <c r="Y6" s="47"/>
      <c r="Z6" s="47" t="s">
        <v>7</v>
      </c>
      <c r="AA6" s="47"/>
      <c r="AB6" s="47" t="s">
        <v>82</v>
      </c>
      <c r="AC6" s="47"/>
      <c r="AD6" s="47" t="s">
        <v>83</v>
      </c>
      <c r="AE6" s="47"/>
      <c r="AF6" s="47" t="s">
        <v>113</v>
      </c>
      <c r="AG6" s="47"/>
      <c r="AH6" s="47" t="s">
        <v>115</v>
      </c>
      <c r="AI6" s="47"/>
      <c r="AJ6" s="47" t="s">
        <v>84</v>
      </c>
      <c r="AK6" s="47"/>
    </row>
    <row r="7" spans="1:37" ht="173.25" customHeight="1" x14ac:dyDescent="0.2">
      <c r="C7" s="1" t="s">
        <v>2</v>
      </c>
      <c r="D7" s="3" t="s">
        <v>5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93</v>
      </c>
      <c r="J7" s="3" t="s">
        <v>94</v>
      </c>
      <c r="K7" s="3" t="s">
        <v>95</v>
      </c>
      <c r="L7" s="3" t="s">
        <v>96</v>
      </c>
      <c r="M7" s="3" t="s">
        <v>97</v>
      </c>
      <c r="N7" s="3" t="s">
        <v>98</v>
      </c>
      <c r="O7" s="3" t="s">
        <v>99</v>
      </c>
      <c r="P7" s="3" t="s">
        <v>100</v>
      </c>
      <c r="Q7" s="3" t="s">
        <v>72</v>
      </c>
      <c r="R7" s="3" t="s">
        <v>101</v>
      </c>
      <c r="S7" s="3" t="s">
        <v>102</v>
      </c>
      <c r="T7" s="3" t="s">
        <v>4</v>
      </c>
      <c r="U7" s="3" t="s">
        <v>103</v>
      </c>
      <c r="V7" s="3" t="s">
        <v>104</v>
      </c>
      <c r="W7" s="3" t="s">
        <v>105</v>
      </c>
      <c r="X7" s="3" t="s">
        <v>70</v>
      </c>
      <c r="Y7" s="3" t="s">
        <v>106</v>
      </c>
      <c r="Z7" s="3" t="s">
        <v>107</v>
      </c>
      <c r="AA7" s="3" t="s">
        <v>108</v>
      </c>
      <c r="AB7" s="3" t="s">
        <v>109</v>
      </c>
      <c r="AC7" s="3" t="s">
        <v>71</v>
      </c>
      <c r="AD7" s="3" t="s">
        <v>110</v>
      </c>
      <c r="AE7" s="3" t="s">
        <v>111</v>
      </c>
      <c r="AF7" s="3" t="s">
        <v>112</v>
      </c>
      <c r="AG7" s="3" t="s">
        <v>114</v>
      </c>
      <c r="AH7" s="3" t="s">
        <v>116</v>
      </c>
      <c r="AI7" s="3" t="s">
        <v>117</v>
      </c>
      <c r="AJ7" s="3" t="s">
        <v>118</v>
      </c>
      <c r="AK7" s="3" t="s">
        <v>119</v>
      </c>
    </row>
    <row r="8" spans="1:37" x14ac:dyDescent="0.2">
      <c r="B8" s="4" t="s">
        <v>3</v>
      </c>
      <c r="C8" s="9"/>
      <c r="D8" s="10">
        <v>2965</v>
      </c>
      <c r="E8" s="10">
        <v>2252</v>
      </c>
      <c r="F8" s="10">
        <v>321</v>
      </c>
      <c r="G8" s="10">
        <v>694</v>
      </c>
      <c r="H8" s="10">
        <v>342</v>
      </c>
      <c r="I8" s="10">
        <v>307</v>
      </c>
      <c r="J8" s="10">
        <v>174</v>
      </c>
      <c r="K8" s="10">
        <v>187</v>
      </c>
      <c r="L8" s="10">
        <v>111</v>
      </c>
      <c r="M8" s="10">
        <v>53</v>
      </c>
      <c r="N8" s="10">
        <v>567</v>
      </c>
      <c r="O8" s="10">
        <v>513</v>
      </c>
      <c r="P8" s="10">
        <v>80</v>
      </c>
      <c r="Q8" s="10">
        <v>136</v>
      </c>
      <c r="R8" s="10">
        <v>693</v>
      </c>
      <c r="S8" s="10">
        <v>443</v>
      </c>
      <c r="T8" s="10">
        <v>1507</v>
      </c>
      <c r="U8" s="10">
        <v>1508</v>
      </c>
      <c r="V8" s="10">
        <v>130</v>
      </c>
      <c r="W8" s="10">
        <v>499</v>
      </c>
      <c r="X8" s="10">
        <v>89</v>
      </c>
      <c r="Y8" s="10">
        <v>78</v>
      </c>
      <c r="Z8" s="10">
        <v>343</v>
      </c>
      <c r="AA8" s="10">
        <v>410</v>
      </c>
      <c r="AB8" s="10">
        <v>692</v>
      </c>
      <c r="AC8" s="10">
        <v>1484</v>
      </c>
      <c r="AD8" s="10">
        <v>132</v>
      </c>
      <c r="AE8" s="10">
        <v>153</v>
      </c>
      <c r="AF8" s="10">
        <v>1425</v>
      </c>
      <c r="AG8" s="10">
        <v>1377</v>
      </c>
      <c r="AH8" s="10">
        <v>368</v>
      </c>
      <c r="AI8" s="10">
        <v>414</v>
      </c>
      <c r="AJ8" s="10">
        <v>226</v>
      </c>
      <c r="AK8" s="10">
        <v>185</v>
      </c>
    </row>
    <row r="9" spans="1:37" x14ac:dyDescent="0.2">
      <c r="B9" s="7" t="s">
        <v>8</v>
      </c>
      <c r="C9" s="11"/>
      <c r="D9" s="26">
        <v>2605</v>
      </c>
      <c r="E9" s="26">
        <v>804</v>
      </c>
      <c r="F9" s="26">
        <v>233</v>
      </c>
      <c r="G9" s="26">
        <v>258</v>
      </c>
      <c r="H9" s="26">
        <v>490</v>
      </c>
      <c r="I9" s="26">
        <v>874</v>
      </c>
      <c r="J9" s="26">
        <v>124</v>
      </c>
      <c r="K9" s="26">
        <v>315</v>
      </c>
      <c r="L9" s="26">
        <v>168</v>
      </c>
      <c r="M9" s="26">
        <v>67</v>
      </c>
      <c r="N9" s="26">
        <v>141</v>
      </c>
      <c r="O9" s="26">
        <v>97</v>
      </c>
      <c r="P9" s="26">
        <v>31</v>
      </c>
      <c r="Q9" s="26">
        <v>35</v>
      </c>
      <c r="R9" s="26">
        <v>260</v>
      </c>
      <c r="S9" s="26">
        <v>593</v>
      </c>
      <c r="T9" s="26">
        <v>2514</v>
      </c>
      <c r="U9" s="26">
        <v>1197</v>
      </c>
      <c r="V9" s="26">
        <v>514</v>
      </c>
      <c r="W9" s="26">
        <v>268</v>
      </c>
      <c r="X9" s="26">
        <v>60</v>
      </c>
      <c r="Y9" s="26">
        <v>363</v>
      </c>
      <c r="Z9" s="26">
        <v>420</v>
      </c>
      <c r="AA9" s="26">
        <v>841</v>
      </c>
      <c r="AB9" s="26">
        <v>431</v>
      </c>
      <c r="AC9" s="26">
        <v>500</v>
      </c>
      <c r="AD9" s="26">
        <v>74</v>
      </c>
      <c r="AE9" s="26">
        <v>115</v>
      </c>
      <c r="AF9" s="26">
        <v>953</v>
      </c>
      <c r="AG9" s="26">
        <v>746</v>
      </c>
      <c r="AH9" s="26">
        <v>277</v>
      </c>
      <c r="AI9" s="26">
        <v>228</v>
      </c>
      <c r="AJ9" s="26">
        <v>85</v>
      </c>
      <c r="AK9" s="26">
        <v>74</v>
      </c>
    </row>
    <row r="10" spans="1:37" x14ac:dyDescent="0.2">
      <c r="B10" s="4" t="s">
        <v>9</v>
      </c>
      <c r="C10" s="9"/>
      <c r="D10" s="10">
        <v>917</v>
      </c>
      <c r="E10" s="10">
        <v>617</v>
      </c>
      <c r="F10" s="10">
        <v>126</v>
      </c>
      <c r="G10" s="10">
        <v>179</v>
      </c>
      <c r="H10" s="10">
        <v>479</v>
      </c>
      <c r="I10" s="10">
        <v>174</v>
      </c>
      <c r="J10" s="10">
        <v>19</v>
      </c>
      <c r="K10" s="10">
        <v>17</v>
      </c>
      <c r="L10" s="10">
        <v>33</v>
      </c>
      <c r="M10" s="10">
        <v>90</v>
      </c>
      <c r="N10" s="10">
        <v>126</v>
      </c>
      <c r="O10" s="10">
        <v>70</v>
      </c>
      <c r="P10" s="10">
        <v>141</v>
      </c>
      <c r="Q10" s="10">
        <v>68</v>
      </c>
      <c r="R10" s="10">
        <v>140</v>
      </c>
      <c r="S10" s="10">
        <v>136</v>
      </c>
      <c r="T10" s="10">
        <v>601</v>
      </c>
      <c r="U10" s="10">
        <v>509</v>
      </c>
      <c r="V10" s="10">
        <v>36</v>
      </c>
      <c r="W10" s="10">
        <v>123</v>
      </c>
      <c r="X10" s="10">
        <v>17</v>
      </c>
      <c r="Y10" s="10">
        <v>13</v>
      </c>
      <c r="Z10" s="10">
        <v>258</v>
      </c>
      <c r="AA10" s="10">
        <v>162</v>
      </c>
      <c r="AB10" s="10">
        <v>92</v>
      </c>
      <c r="AC10" s="10">
        <v>188</v>
      </c>
      <c r="AD10" s="10">
        <v>56</v>
      </c>
      <c r="AE10" s="10">
        <v>57</v>
      </c>
      <c r="AF10" s="10">
        <v>516</v>
      </c>
      <c r="AG10" s="10">
        <v>423</v>
      </c>
      <c r="AH10" s="10">
        <v>115</v>
      </c>
      <c r="AI10" s="10">
        <v>123</v>
      </c>
      <c r="AJ10" s="10">
        <v>27</v>
      </c>
      <c r="AK10" s="10">
        <v>37</v>
      </c>
    </row>
    <row r="11" spans="1:37" x14ac:dyDescent="0.2">
      <c r="B11" s="6" t="s">
        <v>10</v>
      </c>
      <c r="C11" s="13"/>
      <c r="D11" s="14">
        <f>SUM(D8:D10)</f>
        <v>6487</v>
      </c>
      <c r="E11" s="14">
        <f t="shared" ref="E11:AK11" si="0">SUM(E8:E10)</f>
        <v>3673</v>
      </c>
      <c r="F11" s="14">
        <f t="shared" si="0"/>
        <v>680</v>
      </c>
      <c r="G11" s="14">
        <f t="shared" si="0"/>
        <v>1131</v>
      </c>
      <c r="H11" s="14">
        <f t="shared" si="0"/>
        <v>1311</v>
      </c>
      <c r="I11" s="14">
        <f t="shared" si="0"/>
        <v>1355</v>
      </c>
      <c r="J11" s="14">
        <f t="shared" si="0"/>
        <v>317</v>
      </c>
      <c r="K11" s="14">
        <f t="shared" si="0"/>
        <v>519</v>
      </c>
      <c r="L11" s="14">
        <f t="shared" si="0"/>
        <v>312</v>
      </c>
      <c r="M11" s="14">
        <f t="shared" si="0"/>
        <v>210</v>
      </c>
      <c r="N11" s="14">
        <f t="shared" si="0"/>
        <v>834</v>
      </c>
      <c r="O11" s="14">
        <f t="shared" si="0"/>
        <v>680</v>
      </c>
      <c r="P11" s="14">
        <f t="shared" si="0"/>
        <v>252</v>
      </c>
      <c r="Q11" s="14">
        <f t="shared" si="0"/>
        <v>239</v>
      </c>
      <c r="R11" s="14">
        <f t="shared" si="0"/>
        <v>1093</v>
      </c>
      <c r="S11" s="14">
        <f t="shared" si="0"/>
        <v>1172</v>
      </c>
      <c r="T11" s="14">
        <f t="shared" si="0"/>
        <v>4622</v>
      </c>
      <c r="U11" s="14">
        <f t="shared" si="0"/>
        <v>3214</v>
      </c>
      <c r="V11" s="14">
        <f t="shared" si="0"/>
        <v>680</v>
      </c>
      <c r="W11" s="14">
        <f t="shared" si="0"/>
        <v>890</v>
      </c>
      <c r="X11" s="14">
        <f t="shared" si="0"/>
        <v>166</v>
      </c>
      <c r="Y11" s="14">
        <f t="shared" si="0"/>
        <v>454</v>
      </c>
      <c r="Z11" s="14">
        <f t="shared" si="0"/>
        <v>1021</v>
      </c>
      <c r="AA11" s="14">
        <f t="shared" si="0"/>
        <v>1413</v>
      </c>
      <c r="AB11" s="14">
        <f t="shared" si="0"/>
        <v>1215</v>
      </c>
      <c r="AC11" s="14">
        <f t="shared" si="0"/>
        <v>2172</v>
      </c>
      <c r="AD11" s="14">
        <f t="shared" si="0"/>
        <v>262</v>
      </c>
      <c r="AE11" s="14">
        <f t="shared" si="0"/>
        <v>325</v>
      </c>
      <c r="AF11" s="14">
        <f t="shared" si="0"/>
        <v>2894</v>
      </c>
      <c r="AG11" s="14">
        <f t="shared" si="0"/>
        <v>2546</v>
      </c>
      <c r="AH11" s="14">
        <f t="shared" si="0"/>
        <v>760</v>
      </c>
      <c r="AI11" s="14">
        <f t="shared" si="0"/>
        <v>765</v>
      </c>
      <c r="AJ11" s="14">
        <f t="shared" si="0"/>
        <v>338</v>
      </c>
      <c r="AK11" s="14">
        <f t="shared" si="0"/>
        <v>296</v>
      </c>
    </row>
    <row r="12" spans="1:37" ht="13.5" thickBot="1" x14ac:dyDescent="0.25"/>
    <row r="13" spans="1:37" ht="14.25" thickTop="1" thickBot="1" x14ac:dyDescent="0.25">
      <c r="B13" s="29" t="s">
        <v>123</v>
      </c>
      <c r="C13" s="30"/>
      <c r="D13" s="31">
        <f>Delémont!D26+Porrentruy!D28+'Franches-Montagnes'!D20</f>
        <v>6487</v>
      </c>
      <c r="E13" s="31">
        <f>Delémont!E26+Porrentruy!E28+'Franches-Montagnes'!E20</f>
        <v>3673</v>
      </c>
      <c r="F13" s="31">
        <f>Delémont!F26+Porrentruy!F28+'Franches-Montagnes'!F20</f>
        <v>680</v>
      </c>
      <c r="G13" s="31">
        <f>Delémont!G26+Porrentruy!G28+'Franches-Montagnes'!G20</f>
        <v>1131</v>
      </c>
      <c r="H13" s="31">
        <f>Delémont!H26+Porrentruy!H28+'Franches-Montagnes'!H20</f>
        <v>1311</v>
      </c>
      <c r="I13" s="31">
        <f>Delémont!I26+Porrentruy!I28+'Franches-Montagnes'!I20</f>
        <v>1355</v>
      </c>
      <c r="J13" s="31">
        <f>Delémont!J26+Porrentruy!J28+'Franches-Montagnes'!J20</f>
        <v>317</v>
      </c>
      <c r="K13" s="31">
        <f>Delémont!K26+Porrentruy!K28+'Franches-Montagnes'!K20</f>
        <v>519</v>
      </c>
      <c r="L13" s="31">
        <f>Delémont!L26+Porrentruy!L28+'Franches-Montagnes'!L20</f>
        <v>312</v>
      </c>
      <c r="M13" s="31">
        <f>Delémont!M26+Porrentruy!M28+'Franches-Montagnes'!M20</f>
        <v>210</v>
      </c>
      <c r="N13" s="31">
        <f>Delémont!N26+Porrentruy!N28+'Franches-Montagnes'!N20</f>
        <v>834</v>
      </c>
      <c r="O13" s="31">
        <f>Delémont!O26+Porrentruy!O28+'Franches-Montagnes'!O20</f>
        <v>680</v>
      </c>
      <c r="P13" s="31">
        <f>Delémont!P26+Porrentruy!P28+'Franches-Montagnes'!P20</f>
        <v>252</v>
      </c>
      <c r="Q13" s="31">
        <f>Delémont!Q26+Porrentruy!Q28+'Franches-Montagnes'!Q20</f>
        <v>239</v>
      </c>
      <c r="R13" s="31">
        <f>Delémont!R26+Porrentruy!R28+'Franches-Montagnes'!R20</f>
        <v>1093</v>
      </c>
      <c r="S13" s="31">
        <f>Delémont!S26+Porrentruy!S28+'Franches-Montagnes'!S20</f>
        <v>1172</v>
      </c>
      <c r="T13" s="31">
        <f>Delémont!T26+Porrentruy!T28+'Franches-Montagnes'!T20</f>
        <v>4622</v>
      </c>
      <c r="U13" s="31">
        <f>Delémont!U26+Porrentruy!U28+'Franches-Montagnes'!U20</f>
        <v>3214</v>
      </c>
      <c r="V13" s="31">
        <f>Delémont!V26+Porrentruy!V28+'Franches-Montagnes'!V20</f>
        <v>680</v>
      </c>
      <c r="W13" s="31">
        <f>Delémont!W26+Porrentruy!W28+'Franches-Montagnes'!W20</f>
        <v>890</v>
      </c>
      <c r="X13" s="31">
        <f>Delémont!X26+Porrentruy!X28+'Franches-Montagnes'!X20</f>
        <v>166</v>
      </c>
      <c r="Y13" s="31">
        <f>Delémont!Y26+Porrentruy!Y28+'Franches-Montagnes'!Y20</f>
        <v>454</v>
      </c>
      <c r="Z13" s="31">
        <f>Delémont!Z26+Porrentruy!Z28+'Franches-Montagnes'!Z20</f>
        <v>1021</v>
      </c>
      <c r="AA13" s="31">
        <f>Delémont!AA26+Porrentruy!AA28+'Franches-Montagnes'!AA20</f>
        <v>1413</v>
      </c>
      <c r="AB13" s="31">
        <f>Delémont!AB26+Porrentruy!AB28+'Franches-Montagnes'!AB20</f>
        <v>1215</v>
      </c>
      <c r="AC13" s="31">
        <f>Delémont!AC26+Porrentruy!AC28+'Franches-Montagnes'!AC20</f>
        <v>2172</v>
      </c>
      <c r="AD13" s="31">
        <f>Delémont!AD26+Porrentruy!AD28+'Franches-Montagnes'!AD20</f>
        <v>262</v>
      </c>
      <c r="AE13" s="31">
        <f>Delémont!AE26+Porrentruy!AE28+'Franches-Montagnes'!AE20</f>
        <v>325</v>
      </c>
      <c r="AF13" s="31">
        <f>Delémont!AF26+Porrentruy!AF28+'Franches-Montagnes'!AF20</f>
        <v>2894</v>
      </c>
      <c r="AG13" s="31">
        <f>Delémont!AG26+Porrentruy!AG28+'Franches-Montagnes'!AG20</f>
        <v>2546</v>
      </c>
      <c r="AH13" s="31">
        <f>Delémont!AH26+Porrentruy!AH28+'Franches-Montagnes'!AH20</f>
        <v>760</v>
      </c>
      <c r="AI13" s="31">
        <f>Delémont!AI26+Porrentruy!AI28+'Franches-Montagnes'!AI20</f>
        <v>765</v>
      </c>
      <c r="AJ13" s="31">
        <f>Delémont!AJ26+Porrentruy!AJ28+'Franches-Montagnes'!AJ20</f>
        <v>338</v>
      </c>
      <c r="AK13" s="31">
        <f>Delémont!AK26+Porrentruy!AK28+'Franches-Montagnes'!AK20</f>
        <v>296</v>
      </c>
    </row>
    <row r="14" spans="1:37" ht="13.5" thickTop="1" x14ac:dyDescent="0.2"/>
    <row r="17" spans="2:49" x14ac:dyDescent="0.2">
      <c r="B17" s="2" t="s">
        <v>11</v>
      </c>
    </row>
    <row r="19" spans="2:49" ht="26.25" customHeight="1" x14ac:dyDescent="0.2">
      <c r="D19" s="47" t="s">
        <v>6</v>
      </c>
      <c r="E19" s="47"/>
      <c r="F19" s="47" t="s">
        <v>74</v>
      </c>
      <c r="G19" s="47"/>
      <c r="H19" s="47" t="s">
        <v>122</v>
      </c>
      <c r="I19" s="47"/>
      <c r="J19" s="47" t="s">
        <v>75</v>
      </c>
      <c r="K19" s="47"/>
      <c r="L19" s="47" t="s">
        <v>85</v>
      </c>
      <c r="M19" s="47"/>
      <c r="N19" s="47" t="s">
        <v>76</v>
      </c>
      <c r="O19" s="47"/>
      <c r="P19" s="53" t="s">
        <v>120</v>
      </c>
      <c r="Q19" s="47"/>
      <c r="R19" s="47" t="s">
        <v>77</v>
      </c>
      <c r="S19" s="47"/>
      <c r="T19" s="47" t="s">
        <v>78</v>
      </c>
      <c r="U19" s="47"/>
      <c r="V19" s="48" t="s">
        <v>79</v>
      </c>
      <c r="W19" s="49"/>
      <c r="X19" s="47" t="s">
        <v>88</v>
      </c>
      <c r="Y19" s="47"/>
      <c r="Z19" s="47" t="s">
        <v>69</v>
      </c>
      <c r="AA19" s="47"/>
      <c r="AB19" s="47" t="s">
        <v>80</v>
      </c>
      <c r="AC19" s="47"/>
      <c r="AD19" s="47" t="s">
        <v>81</v>
      </c>
      <c r="AE19" s="47"/>
      <c r="AF19" s="47" t="s">
        <v>87</v>
      </c>
      <c r="AG19" s="47"/>
      <c r="AH19" s="47" t="s">
        <v>7</v>
      </c>
      <c r="AI19" s="47"/>
      <c r="AJ19" s="47" t="s">
        <v>82</v>
      </c>
      <c r="AK19" s="47"/>
      <c r="AL19" s="53" t="s">
        <v>83</v>
      </c>
      <c r="AM19" s="47"/>
      <c r="AN19" s="47" t="s">
        <v>86</v>
      </c>
      <c r="AO19" s="47"/>
      <c r="AP19" s="47" t="s">
        <v>113</v>
      </c>
      <c r="AQ19" s="47"/>
      <c r="AR19" s="47" t="s">
        <v>115</v>
      </c>
      <c r="AS19" s="47"/>
      <c r="AT19" s="53" t="s">
        <v>121</v>
      </c>
      <c r="AU19" s="53"/>
      <c r="AV19" s="47" t="s">
        <v>84</v>
      </c>
      <c r="AW19" s="47"/>
    </row>
    <row r="20" spans="2:49" x14ac:dyDescent="0.2">
      <c r="D20" s="5" t="s">
        <v>12</v>
      </c>
      <c r="E20" s="5" t="s">
        <v>13</v>
      </c>
      <c r="F20" s="5" t="s">
        <v>12</v>
      </c>
      <c r="G20" s="5" t="s">
        <v>13</v>
      </c>
      <c r="H20" s="5" t="s">
        <v>12</v>
      </c>
      <c r="I20" s="5" t="s">
        <v>13</v>
      </c>
      <c r="J20" s="5" t="s">
        <v>12</v>
      </c>
      <c r="K20" s="5" t="s">
        <v>13</v>
      </c>
      <c r="L20" s="5" t="s">
        <v>12</v>
      </c>
      <c r="M20" s="5" t="s">
        <v>13</v>
      </c>
      <c r="N20" s="5" t="s">
        <v>12</v>
      </c>
      <c r="O20" s="5" t="s">
        <v>13</v>
      </c>
      <c r="P20" s="5" t="s">
        <v>12</v>
      </c>
      <c r="Q20" s="5" t="s">
        <v>13</v>
      </c>
      <c r="R20" s="5" t="s">
        <v>12</v>
      </c>
      <c r="S20" s="5" t="s">
        <v>13</v>
      </c>
      <c r="T20" s="5" t="s">
        <v>12</v>
      </c>
      <c r="U20" s="5" t="s">
        <v>13</v>
      </c>
      <c r="V20" s="5" t="s">
        <v>12</v>
      </c>
      <c r="W20" s="5" t="s">
        <v>13</v>
      </c>
      <c r="X20" s="5" t="s">
        <v>12</v>
      </c>
      <c r="Y20" s="5" t="s">
        <v>13</v>
      </c>
      <c r="Z20" s="5" t="s">
        <v>12</v>
      </c>
      <c r="AA20" s="5" t="s">
        <v>13</v>
      </c>
      <c r="AB20" s="5" t="s">
        <v>12</v>
      </c>
      <c r="AC20" s="5" t="s">
        <v>13</v>
      </c>
      <c r="AD20" s="5" t="s">
        <v>12</v>
      </c>
      <c r="AE20" s="5" t="s">
        <v>13</v>
      </c>
      <c r="AF20" s="5" t="s">
        <v>12</v>
      </c>
      <c r="AG20" s="5" t="s">
        <v>13</v>
      </c>
      <c r="AH20" s="5" t="s">
        <v>12</v>
      </c>
      <c r="AI20" s="5" t="s">
        <v>13</v>
      </c>
      <c r="AJ20" s="5" t="s">
        <v>12</v>
      </c>
      <c r="AK20" s="5" t="s">
        <v>13</v>
      </c>
      <c r="AL20" s="5" t="s">
        <v>12</v>
      </c>
      <c r="AM20" s="5" t="s">
        <v>13</v>
      </c>
      <c r="AN20" s="5" t="s">
        <v>12</v>
      </c>
      <c r="AO20" s="5" t="s">
        <v>13</v>
      </c>
      <c r="AP20" s="5" t="s">
        <v>12</v>
      </c>
      <c r="AQ20" s="5" t="s">
        <v>13</v>
      </c>
      <c r="AR20" s="5" t="s">
        <v>12</v>
      </c>
      <c r="AS20" s="5" t="s">
        <v>13</v>
      </c>
      <c r="AT20" s="5" t="s">
        <v>12</v>
      </c>
      <c r="AU20" s="5" t="s">
        <v>13</v>
      </c>
      <c r="AV20" s="5" t="s">
        <v>12</v>
      </c>
      <c r="AW20" s="5" t="s">
        <v>13</v>
      </c>
    </row>
    <row r="21" spans="2:49" x14ac:dyDescent="0.2">
      <c r="B21" s="50" t="s">
        <v>3</v>
      </c>
      <c r="C21" s="50"/>
      <c r="D21" s="20">
        <f>D8+E8+69</f>
        <v>5286</v>
      </c>
      <c r="E21" s="20"/>
      <c r="F21" s="20">
        <f>F8+G8+5</f>
        <v>1020</v>
      </c>
      <c r="G21" s="20"/>
      <c r="H21" s="20">
        <f>D21+F21</f>
        <v>6306</v>
      </c>
      <c r="I21" s="21"/>
      <c r="J21" s="20">
        <f>H8+I8+2</f>
        <v>651</v>
      </c>
      <c r="K21" s="21"/>
      <c r="L21" s="20">
        <f>J8+K8+4</f>
        <v>365</v>
      </c>
      <c r="M21" s="21"/>
      <c r="N21" s="20">
        <f>L8+M8+4</f>
        <v>168</v>
      </c>
      <c r="O21" s="21"/>
      <c r="P21" s="20">
        <f>J21+L21+N21</f>
        <v>1184</v>
      </c>
      <c r="Q21" s="21"/>
      <c r="R21" s="10">
        <f>N8+O8+11</f>
        <v>1091</v>
      </c>
      <c r="S21" s="21"/>
      <c r="T21" s="10">
        <f>P8+Q8+2</f>
        <v>218</v>
      </c>
      <c r="U21" s="21"/>
      <c r="V21" s="16">
        <f>R8+S8+14</f>
        <v>1150</v>
      </c>
      <c r="W21" s="21"/>
      <c r="X21" s="10">
        <f>R21+T21+V21</f>
        <v>2459</v>
      </c>
      <c r="Y21" s="21"/>
      <c r="Z21" s="10">
        <f>T8+U8+56</f>
        <v>3071</v>
      </c>
      <c r="AA21" s="21"/>
      <c r="AB21" s="10">
        <f>V8+W8+9</f>
        <v>638</v>
      </c>
      <c r="AC21" s="21"/>
      <c r="AD21" s="10">
        <f>X8+Y8+2</f>
        <v>169</v>
      </c>
      <c r="AE21" s="21"/>
      <c r="AF21" s="10">
        <f>Z21+AB21+AD21</f>
        <v>3878</v>
      </c>
      <c r="AG21" s="21"/>
      <c r="AH21" s="10">
        <f>Z8+AA8+6</f>
        <v>759</v>
      </c>
      <c r="AI21" s="21"/>
      <c r="AJ21" s="10">
        <f>AB8+AC8+29</f>
        <v>2205</v>
      </c>
      <c r="AK21" s="21"/>
      <c r="AL21" s="10">
        <f>AD8+AE8+2</f>
        <v>287</v>
      </c>
      <c r="AM21" s="21"/>
      <c r="AN21" s="10">
        <f>AH21+AJ21+AL21</f>
        <v>3251</v>
      </c>
      <c r="AO21" s="21"/>
      <c r="AP21" s="10">
        <f>AF8+AG8+19</f>
        <v>2821</v>
      </c>
      <c r="AQ21" s="21"/>
      <c r="AR21" s="16">
        <f>AH8+AI8+0</f>
        <v>782</v>
      </c>
      <c r="AS21" s="21"/>
      <c r="AT21" s="10">
        <f>AP21+AR21</f>
        <v>3603</v>
      </c>
      <c r="AU21" s="21"/>
      <c r="AV21" s="10">
        <f>AJ8+AK8+8</f>
        <v>419</v>
      </c>
      <c r="AW21" s="21"/>
    </row>
    <row r="22" spans="2:49" x14ac:dyDescent="0.2">
      <c r="B22" s="52" t="s">
        <v>8</v>
      </c>
      <c r="C22" s="52"/>
      <c r="D22" s="19">
        <f>D9+E9+52</f>
        <v>3461</v>
      </c>
      <c r="E22" s="19"/>
      <c r="F22" s="19">
        <f>F9+G9</f>
        <v>491</v>
      </c>
      <c r="G22" s="19"/>
      <c r="H22" s="32">
        <f>D22+F22</f>
        <v>3952</v>
      </c>
      <c r="I22" s="32"/>
      <c r="J22" s="19">
        <f>H9+I9+16</f>
        <v>1380</v>
      </c>
      <c r="K22" s="32"/>
      <c r="L22" s="19">
        <f>J9+K9+4</f>
        <v>443</v>
      </c>
      <c r="M22" s="32"/>
      <c r="N22" s="19">
        <f>L9+M9+1</f>
        <v>236</v>
      </c>
      <c r="O22" s="32"/>
      <c r="P22" s="32">
        <f t="shared" ref="P22:P23" si="1">J22+L22+N22</f>
        <v>2059</v>
      </c>
      <c r="Q22" s="32"/>
      <c r="R22" s="12">
        <f>N9+O9+1</f>
        <v>239</v>
      </c>
      <c r="S22" s="32"/>
      <c r="T22" s="12">
        <f>P9+Q9+0</f>
        <v>66</v>
      </c>
      <c r="U22" s="32"/>
      <c r="V22" s="17">
        <f>R9+S9+12</f>
        <v>865</v>
      </c>
      <c r="W22" s="32"/>
      <c r="X22" s="32">
        <f t="shared" ref="X22:X23" si="2">R22+T22+V22</f>
        <v>1170</v>
      </c>
      <c r="Y22" s="32"/>
      <c r="Z22" s="12">
        <f>T9+U9+69</f>
        <v>3780</v>
      </c>
      <c r="AA22" s="32"/>
      <c r="AB22" s="12">
        <f>V9+W9+21</f>
        <v>803</v>
      </c>
      <c r="AC22" s="32"/>
      <c r="AD22" s="12">
        <f>X9+Y9+5</f>
        <v>428</v>
      </c>
      <c r="AE22" s="32"/>
      <c r="AF22" s="32">
        <f t="shared" ref="AF22:AF23" si="3">Z22+AB22+AD22</f>
        <v>5011</v>
      </c>
      <c r="AG22" s="32"/>
      <c r="AH22" s="12">
        <f>Z9+AA9+21</f>
        <v>1282</v>
      </c>
      <c r="AI22" s="32"/>
      <c r="AJ22" s="12">
        <f>AB9+AC9+10</f>
        <v>941</v>
      </c>
      <c r="AK22" s="32"/>
      <c r="AL22" s="17">
        <f>AD9+AE9+3</f>
        <v>192</v>
      </c>
      <c r="AM22" s="32"/>
      <c r="AN22" s="32">
        <f t="shared" ref="AN22:AN23" si="4">AH22+AJ22+AL22</f>
        <v>2415</v>
      </c>
      <c r="AO22" s="32"/>
      <c r="AP22" s="12">
        <f>AF9+AG9+10</f>
        <v>1709</v>
      </c>
      <c r="AQ22" s="32"/>
      <c r="AR22" s="17">
        <f>AH9+AI9+5</f>
        <v>510</v>
      </c>
      <c r="AS22" s="32"/>
      <c r="AT22" s="32">
        <f t="shared" ref="AT22:AT23" si="5">AP22+AR22</f>
        <v>2219</v>
      </c>
      <c r="AU22" s="32"/>
      <c r="AV22" s="12">
        <f>AJ9+AK9+1</f>
        <v>160</v>
      </c>
      <c r="AW22" s="32"/>
    </row>
    <row r="23" spans="2:49" x14ac:dyDescent="0.2">
      <c r="B23" s="50" t="s">
        <v>9</v>
      </c>
      <c r="C23" s="50"/>
      <c r="D23" s="20">
        <f>D10+E10+21</f>
        <v>1555</v>
      </c>
      <c r="E23" s="20"/>
      <c r="F23" s="20">
        <f>F10+G10</f>
        <v>305</v>
      </c>
      <c r="G23" s="20"/>
      <c r="H23" s="20">
        <f>D23+F23</f>
        <v>1860</v>
      </c>
      <c r="I23" s="21"/>
      <c r="J23" s="20">
        <f>H10+I10+15</f>
        <v>668</v>
      </c>
      <c r="K23" s="21"/>
      <c r="L23" s="20">
        <f>J10+K10+0</f>
        <v>36</v>
      </c>
      <c r="M23" s="21"/>
      <c r="N23" s="20">
        <f>L10+M10+1</f>
        <v>124</v>
      </c>
      <c r="O23" s="21"/>
      <c r="P23" s="20">
        <f t="shared" si="1"/>
        <v>828</v>
      </c>
      <c r="Q23" s="21"/>
      <c r="R23" s="10">
        <f>N10+O10+3</f>
        <v>199</v>
      </c>
      <c r="S23" s="21"/>
      <c r="T23" s="10">
        <f>Q10+P10+3</f>
        <v>212</v>
      </c>
      <c r="U23" s="21"/>
      <c r="V23" s="16">
        <f>R10+S10+4</f>
        <v>280</v>
      </c>
      <c r="W23" s="21"/>
      <c r="X23" s="10">
        <f t="shared" si="2"/>
        <v>691</v>
      </c>
      <c r="Y23" s="21"/>
      <c r="Z23" s="10">
        <f>T10+U10+21</f>
        <v>1131</v>
      </c>
      <c r="AA23" s="21"/>
      <c r="AB23" s="10">
        <f>V10+W10+2</f>
        <v>161</v>
      </c>
      <c r="AC23" s="21"/>
      <c r="AD23" s="10">
        <f>X10+Y10+0</f>
        <v>30</v>
      </c>
      <c r="AE23" s="21"/>
      <c r="AF23" s="10">
        <f t="shared" si="3"/>
        <v>1322</v>
      </c>
      <c r="AG23" s="21"/>
      <c r="AH23" s="10">
        <f>Z10+AA10+6</f>
        <v>426</v>
      </c>
      <c r="AI23" s="21"/>
      <c r="AJ23" s="10">
        <f>AB10+AC10+8</f>
        <v>288</v>
      </c>
      <c r="AK23" s="21"/>
      <c r="AL23" s="10">
        <f>AE10+AD10+0</f>
        <v>113</v>
      </c>
      <c r="AM23" s="21"/>
      <c r="AN23" s="10">
        <f t="shared" si="4"/>
        <v>827</v>
      </c>
      <c r="AO23" s="21"/>
      <c r="AP23" s="10">
        <f>AG10+AF10+6</f>
        <v>945</v>
      </c>
      <c r="AQ23" s="21"/>
      <c r="AR23" s="16">
        <f>AH10+AI10+5</f>
        <v>243</v>
      </c>
      <c r="AS23" s="21"/>
      <c r="AT23" s="10">
        <f t="shared" si="5"/>
        <v>1188</v>
      </c>
      <c r="AU23" s="21"/>
      <c r="AV23" s="10">
        <f>AJ10+AK10+1</f>
        <v>65</v>
      </c>
      <c r="AW23" s="21"/>
    </row>
    <row r="24" spans="2:49" x14ac:dyDescent="0.2">
      <c r="B24" s="51" t="s">
        <v>10</v>
      </c>
      <c r="C24" s="51"/>
      <c r="D24" s="27">
        <f>SUM(D21:D23)</f>
        <v>10302</v>
      </c>
      <c r="E24" s="23">
        <f>D24/44867*100</f>
        <v>22.961196424989414</v>
      </c>
      <c r="F24" s="27">
        <f>F21+F22+F23</f>
        <v>1816</v>
      </c>
      <c r="G24" s="23">
        <f>F24/(44867)*100</f>
        <v>4.0475182205184206</v>
      </c>
      <c r="H24" s="27">
        <f>D24+F24</f>
        <v>12118</v>
      </c>
      <c r="I24" s="23">
        <f>H24/(44867)*100</f>
        <v>27.008714645507837</v>
      </c>
      <c r="J24" s="27">
        <f>SUM(J21:J23)</f>
        <v>2699</v>
      </c>
      <c r="K24" s="23">
        <f>J24/(44867)*100</f>
        <v>6.0155570909577198</v>
      </c>
      <c r="L24" s="27">
        <f>SUM(L21:L23)</f>
        <v>844</v>
      </c>
      <c r="M24" s="23">
        <f>L24/(44867)*100</f>
        <v>1.8811152963202353</v>
      </c>
      <c r="N24" s="27">
        <f>SUM(N21:N23)</f>
        <v>528</v>
      </c>
      <c r="O24" s="23">
        <f>N24/(44867)*100</f>
        <v>1.1768114649965453</v>
      </c>
      <c r="P24" s="27">
        <f>J24+L24+N24</f>
        <v>4071</v>
      </c>
      <c r="Q24" s="23">
        <f>P24/(44867)*100</f>
        <v>9.0734838522744994</v>
      </c>
      <c r="R24" s="27">
        <f>SUM(R21:R23)</f>
        <v>1529</v>
      </c>
      <c r="S24" s="23">
        <f>R24/(44867)*100</f>
        <v>3.4078498673858295</v>
      </c>
      <c r="T24" s="27">
        <f>SUM(T21:T23)</f>
        <v>496</v>
      </c>
      <c r="U24" s="23">
        <f>T24/(44867)*100</f>
        <v>1.1054895580270576</v>
      </c>
      <c r="V24" s="27">
        <f>SUM(V21:V23)</f>
        <v>2295</v>
      </c>
      <c r="W24" s="23">
        <f>V24/(44867)*100</f>
        <v>5.1151180154679388</v>
      </c>
      <c r="X24" s="27">
        <f>T24+R24+V24</f>
        <v>4320</v>
      </c>
      <c r="Y24" s="23">
        <f>X24/(44867)*100</f>
        <v>9.6284574408808243</v>
      </c>
      <c r="Z24" s="27">
        <f>SUM(Z21:Z23)</f>
        <v>7982</v>
      </c>
      <c r="AA24" s="23">
        <f>Z24/(44867)*100</f>
        <v>17.790358169701562</v>
      </c>
      <c r="AB24" s="27">
        <f>SUM(AB21:AB23)</f>
        <v>1602</v>
      </c>
      <c r="AC24" s="23">
        <f>AB24/(44867)*100</f>
        <v>3.5705529676599728</v>
      </c>
      <c r="AD24" s="27">
        <f>SUM(AD21:AD23)</f>
        <v>627</v>
      </c>
      <c r="AE24" s="23">
        <f>AD24/(44867)*100</f>
        <v>1.3974636146833976</v>
      </c>
      <c r="AF24" s="27">
        <f>Z24+AB24+AD24</f>
        <v>10211</v>
      </c>
      <c r="AG24" s="23">
        <f>AF24/(44867)*100</f>
        <v>22.758374752044933</v>
      </c>
      <c r="AH24" s="27">
        <f>SUM(AH21:AH23)</f>
        <v>2467</v>
      </c>
      <c r="AI24" s="23">
        <f>AH24/(44867)*100</f>
        <v>5.4984732654289346</v>
      </c>
      <c r="AJ24" s="27">
        <f>SUM(AJ21:AJ23)</f>
        <v>3434</v>
      </c>
      <c r="AK24" s="23">
        <f>AJ24/(44867)*100</f>
        <v>7.653732141663137</v>
      </c>
      <c r="AL24" s="27">
        <f>SUM(AL21:AL23)</f>
        <v>592</v>
      </c>
      <c r="AM24" s="23">
        <f>AL24/(44867)*100</f>
        <v>1.3194552789355207</v>
      </c>
      <c r="AN24" s="27">
        <f>AH24+AJ24+AL24</f>
        <v>6493</v>
      </c>
      <c r="AO24" s="23">
        <f>AN24/(44867)*100</f>
        <v>14.471660686027594</v>
      </c>
      <c r="AP24" s="27">
        <f>SUM(AP21:AP23)</f>
        <v>5475</v>
      </c>
      <c r="AQ24" s="23">
        <f>AP24/(44867)*100</f>
        <v>12.202732520560769</v>
      </c>
      <c r="AR24" s="27">
        <f>SUM(AR21:AR23)</f>
        <v>1535</v>
      </c>
      <c r="AS24" s="23">
        <f>AR24/(44867)*100</f>
        <v>3.4212227249426084</v>
      </c>
      <c r="AT24" s="27">
        <f>AP24+AR24</f>
        <v>7010</v>
      </c>
      <c r="AU24" s="23">
        <f>AT24/(44867)*100</f>
        <v>15.623955245503376</v>
      </c>
      <c r="AV24" s="27">
        <f>SUM(AV21:AV23)</f>
        <v>644</v>
      </c>
      <c r="AW24" s="23">
        <f>AV24/(44867)*100</f>
        <v>1.435353377760938</v>
      </c>
    </row>
    <row r="34" spans="8:9" x14ac:dyDescent="0.2">
      <c r="H34" s="33" t="s">
        <v>124</v>
      </c>
      <c r="I34" s="34">
        <f>H21+P21+X21+AF21+AN21+AT21+AV21</f>
        <v>21100</v>
      </c>
    </row>
  </sheetData>
  <mergeCells count="44">
    <mergeCell ref="AV19:AW19"/>
    <mergeCell ref="D6:E6"/>
    <mergeCell ref="F6:G6"/>
    <mergeCell ref="H6:I6"/>
    <mergeCell ref="J6:K6"/>
    <mergeCell ref="AP19:AQ19"/>
    <mergeCell ref="AR19:AS19"/>
    <mergeCell ref="L6:M6"/>
    <mergeCell ref="N6:O6"/>
    <mergeCell ref="P6:Q6"/>
    <mergeCell ref="R6:S6"/>
    <mergeCell ref="R19:S19"/>
    <mergeCell ref="T19:U19"/>
    <mergeCell ref="X19:Y19"/>
    <mergeCell ref="AL19:AM19"/>
    <mergeCell ref="AF6:AG6"/>
    <mergeCell ref="AT19:AU19"/>
    <mergeCell ref="Z19:AA19"/>
    <mergeCell ref="AB19:AC19"/>
    <mergeCell ref="AD19:AE19"/>
    <mergeCell ref="AF19:AG19"/>
    <mergeCell ref="AH19:AI19"/>
    <mergeCell ref="AJ19:AK19"/>
    <mergeCell ref="AN19:AO19"/>
    <mergeCell ref="V19:W19"/>
    <mergeCell ref="AH6:AI6"/>
    <mergeCell ref="B23:C23"/>
    <mergeCell ref="B24:C24"/>
    <mergeCell ref="D19:E19"/>
    <mergeCell ref="F19:G19"/>
    <mergeCell ref="H19:I19"/>
    <mergeCell ref="B21:C21"/>
    <mergeCell ref="B22:C22"/>
    <mergeCell ref="L19:M19"/>
    <mergeCell ref="N19:O19"/>
    <mergeCell ref="P19:Q19"/>
    <mergeCell ref="J19:K19"/>
    <mergeCell ref="AJ6:AK6"/>
    <mergeCell ref="Z6:AA6"/>
    <mergeCell ref="AB6:AC6"/>
    <mergeCell ref="AD6:AE6"/>
    <mergeCell ref="T6:U6"/>
    <mergeCell ref="V6:W6"/>
    <mergeCell ref="X6:Y6"/>
  </mergeCells>
  <pageMargins left="0.75" right="0.75" top="1" bottom="1" header="0.5" footer="0.5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6"/>
  <sheetViews>
    <sheetView showGridLines="0" zoomScale="80" zoomScaleNormal="80" workbookViewId="0">
      <pane xSplit="3" ySplit="6" topLeftCell="D7" activePane="bottomRight" state="frozenSplit"/>
      <selection pane="topRight"/>
      <selection pane="bottomLeft"/>
      <selection pane="bottomRight" activeCell="F31" sqref="F31"/>
    </sheetView>
  </sheetViews>
  <sheetFormatPr baseColWidth="10" defaultColWidth="9.140625" defaultRowHeight="12.75" x14ac:dyDescent="0.2"/>
  <cols>
    <col min="1" max="1" width="3.7109375" customWidth="1"/>
    <col min="2" max="2" width="20.7109375" customWidth="1"/>
    <col min="4" max="4" width="5.42578125" customWidth="1"/>
    <col min="5" max="5" width="5.5703125" bestFit="1" customWidth="1"/>
    <col min="6" max="6" width="5.42578125" customWidth="1"/>
    <col min="7" max="7" width="5" bestFit="1" customWidth="1"/>
    <col min="8" max="8" width="5.42578125" customWidth="1"/>
    <col min="9" max="9" width="5" bestFit="1" customWidth="1"/>
    <col min="10" max="10" width="5.42578125" customWidth="1"/>
    <col min="11" max="11" width="5" bestFit="1" customWidth="1"/>
    <col min="12" max="12" width="5.42578125" customWidth="1"/>
    <col min="13" max="13" width="5" bestFit="1" customWidth="1"/>
    <col min="14" max="14" width="5.42578125" customWidth="1"/>
    <col min="15" max="15" width="5" bestFit="1" customWidth="1"/>
    <col min="16" max="16" width="5.42578125" customWidth="1"/>
    <col min="17" max="17" width="5" bestFit="1" customWidth="1"/>
    <col min="18" max="18" width="5.42578125" customWidth="1"/>
    <col min="19" max="19" width="5" bestFit="1" customWidth="1"/>
    <col min="20" max="20" width="5.42578125" customWidth="1"/>
    <col min="21" max="21" width="5.5703125" bestFit="1" customWidth="1"/>
    <col min="22" max="22" width="5.42578125" customWidth="1"/>
    <col min="23" max="23" width="5" bestFit="1" customWidth="1"/>
    <col min="24" max="24" width="5.42578125" customWidth="1"/>
    <col min="25" max="25" width="5" bestFit="1" customWidth="1"/>
    <col min="26" max="26" width="5.42578125" customWidth="1"/>
    <col min="27" max="27" width="5" bestFit="1" customWidth="1"/>
    <col min="28" max="28" width="5.42578125" customWidth="1"/>
    <col min="29" max="29" width="5.5703125" bestFit="1" customWidth="1"/>
    <col min="30" max="30" width="4.140625" bestFit="1" customWidth="1"/>
    <col min="31" max="31" width="5" bestFit="1" customWidth="1"/>
    <col min="32" max="32" width="5.42578125" customWidth="1"/>
    <col min="33" max="33" width="5.5703125" bestFit="1" customWidth="1"/>
    <col min="34" max="34" width="5.42578125" customWidth="1"/>
    <col min="35" max="35" width="5" bestFit="1" customWidth="1"/>
    <col min="36" max="36" width="5.42578125" customWidth="1"/>
    <col min="37" max="37" width="5" bestFit="1" customWidth="1"/>
  </cols>
  <sheetData>
    <row r="1" spans="1:37" ht="26.25" x14ac:dyDescent="0.4">
      <c r="A1" s="18" t="s">
        <v>73</v>
      </c>
      <c r="B1" s="18"/>
      <c r="C1" s="18"/>
    </row>
    <row r="2" spans="1:37" x14ac:dyDescent="0.2">
      <c r="B2" s="2" t="s">
        <v>14</v>
      </c>
    </row>
    <row r="3" spans="1:37" x14ac:dyDescent="0.2">
      <c r="B3" s="2" t="s">
        <v>15</v>
      </c>
    </row>
    <row r="5" spans="1:37" x14ac:dyDescent="0.2">
      <c r="D5" s="47" t="s">
        <v>6</v>
      </c>
      <c r="E5" s="47"/>
      <c r="F5" s="47" t="s">
        <v>74</v>
      </c>
      <c r="G5" s="47"/>
      <c r="H5" s="47" t="s">
        <v>75</v>
      </c>
      <c r="I5" s="47"/>
      <c r="J5" s="47" t="s">
        <v>85</v>
      </c>
      <c r="K5" s="47"/>
      <c r="L5" s="47" t="s">
        <v>76</v>
      </c>
      <c r="M5" s="47"/>
      <c r="N5" s="47" t="s">
        <v>77</v>
      </c>
      <c r="O5" s="47"/>
      <c r="P5" s="47" t="s">
        <v>78</v>
      </c>
      <c r="Q5" s="47"/>
      <c r="R5" s="47" t="s">
        <v>79</v>
      </c>
      <c r="S5" s="47"/>
      <c r="T5" s="47" t="s">
        <v>69</v>
      </c>
      <c r="U5" s="47"/>
      <c r="V5" s="47" t="s">
        <v>80</v>
      </c>
      <c r="W5" s="47"/>
      <c r="X5" s="47" t="s">
        <v>81</v>
      </c>
      <c r="Y5" s="47"/>
      <c r="Z5" s="47" t="s">
        <v>7</v>
      </c>
      <c r="AA5" s="47"/>
      <c r="AB5" s="47" t="s">
        <v>82</v>
      </c>
      <c r="AC5" s="47"/>
      <c r="AD5" s="47" t="s">
        <v>83</v>
      </c>
      <c r="AE5" s="47"/>
      <c r="AF5" s="47" t="s">
        <v>113</v>
      </c>
      <c r="AG5" s="47"/>
      <c r="AH5" s="47" t="s">
        <v>115</v>
      </c>
      <c r="AI5" s="47"/>
      <c r="AJ5" s="47" t="s">
        <v>84</v>
      </c>
      <c r="AK5" s="47"/>
    </row>
    <row r="6" spans="1:37" ht="173.25" customHeight="1" x14ac:dyDescent="0.2">
      <c r="C6" s="1" t="s">
        <v>2</v>
      </c>
      <c r="D6" s="3" t="s">
        <v>5</v>
      </c>
      <c r="E6" s="3" t="s">
        <v>89</v>
      </c>
      <c r="F6" s="3" t="s">
        <v>90</v>
      </c>
      <c r="G6" s="3" t="s">
        <v>91</v>
      </c>
      <c r="H6" s="3" t="s">
        <v>92</v>
      </c>
      <c r="I6" s="3" t="s">
        <v>93</v>
      </c>
      <c r="J6" s="3" t="s">
        <v>94</v>
      </c>
      <c r="K6" s="3" t="s">
        <v>95</v>
      </c>
      <c r="L6" s="3" t="s">
        <v>96</v>
      </c>
      <c r="M6" s="3" t="s">
        <v>97</v>
      </c>
      <c r="N6" s="3" t="s">
        <v>98</v>
      </c>
      <c r="O6" s="3" t="s">
        <v>99</v>
      </c>
      <c r="P6" s="3" t="s">
        <v>100</v>
      </c>
      <c r="Q6" s="3" t="s">
        <v>72</v>
      </c>
      <c r="R6" s="3" t="s">
        <v>101</v>
      </c>
      <c r="S6" s="3" t="s">
        <v>102</v>
      </c>
      <c r="T6" s="3" t="s">
        <v>4</v>
      </c>
      <c r="U6" s="3" t="s">
        <v>103</v>
      </c>
      <c r="V6" s="3" t="s">
        <v>104</v>
      </c>
      <c r="W6" s="3" t="s">
        <v>105</v>
      </c>
      <c r="X6" s="3" t="s">
        <v>70</v>
      </c>
      <c r="Y6" s="3" t="s">
        <v>106</v>
      </c>
      <c r="Z6" s="3" t="s">
        <v>107</v>
      </c>
      <c r="AA6" s="3" t="s">
        <v>108</v>
      </c>
      <c r="AB6" s="3" t="s">
        <v>109</v>
      </c>
      <c r="AC6" s="3" t="s">
        <v>71</v>
      </c>
      <c r="AD6" s="3" t="s">
        <v>110</v>
      </c>
      <c r="AE6" s="3" t="s">
        <v>111</v>
      </c>
      <c r="AF6" s="3" t="s">
        <v>112</v>
      </c>
      <c r="AG6" s="3" t="s">
        <v>114</v>
      </c>
      <c r="AH6" s="3" t="s">
        <v>116</v>
      </c>
      <c r="AI6" s="3" t="s">
        <v>117</v>
      </c>
      <c r="AJ6" s="3" t="s">
        <v>118</v>
      </c>
      <c r="AK6" s="3" t="s">
        <v>119</v>
      </c>
    </row>
    <row r="7" spans="1:37" s="35" customFormat="1" x14ac:dyDescent="0.2">
      <c r="B7" s="39" t="s">
        <v>16</v>
      </c>
      <c r="C7" s="40"/>
      <c r="D7" s="41">
        <v>54</v>
      </c>
      <c r="E7" s="41">
        <v>43</v>
      </c>
      <c r="F7" s="41">
        <v>1</v>
      </c>
      <c r="G7" s="41">
        <v>8</v>
      </c>
      <c r="H7" s="41">
        <v>13</v>
      </c>
      <c r="I7" s="41">
        <v>16</v>
      </c>
      <c r="J7" s="41">
        <v>8</v>
      </c>
      <c r="K7" s="41">
        <v>8</v>
      </c>
      <c r="L7" s="41">
        <v>2</v>
      </c>
      <c r="M7" s="41"/>
      <c r="N7" s="41">
        <v>16</v>
      </c>
      <c r="O7" s="41">
        <v>3</v>
      </c>
      <c r="P7" s="41">
        <v>2</v>
      </c>
      <c r="Q7" s="41">
        <v>1</v>
      </c>
      <c r="R7" s="41">
        <v>67</v>
      </c>
      <c r="S7" s="41">
        <v>18</v>
      </c>
      <c r="T7" s="41">
        <v>37</v>
      </c>
      <c r="U7" s="41">
        <v>18</v>
      </c>
      <c r="V7" s="41">
        <v>3</v>
      </c>
      <c r="W7" s="41">
        <v>15</v>
      </c>
      <c r="X7" s="41">
        <v>12</v>
      </c>
      <c r="Y7" s="41">
        <v>3</v>
      </c>
      <c r="Z7" s="41">
        <v>12</v>
      </c>
      <c r="AA7" s="41">
        <v>10</v>
      </c>
      <c r="AB7" s="41">
        <v>16</v>
      </c>
      <c r="AC7" s="41">
        <v>36</v>
      </c>
      <c r="AD7" s="41">
        <v>6</v>
      </c>
      <c r="AE7" s="41">
        <v>8</v>
      </c>
      <c r="AF7" s="41">
        <v>42</v>
      </c>
      <c r="AG7" s="41">
        <v>37</v>
      </c>
      <c r="AH7" s="41">
        <v>9</v>
      </c>
      <c r="AI7" s="41">
        <v>9</v>
      </c>
      <c r="AJ7" s="41">
        <v>4</v>
      </c>
      <c r="AK7" s="41"/>
    </row>
    <row r="8" spans="1:37" s="35" customFormat="1" x14ac:dyDescent="0.2">
      <c r="B8" s="8" t="s">
        <v>17</v>
      </c>
      <c r="C8" s="24"/>
      <c r="D8" s="15">
        <v>19</v>
      </c>
      <c r="E8" s="15">
        <v>16</v>
      </c>
      <c r="F8" s="15">
        <v>2</v>
      </c>
      <c r="G8" s="15">
        <v>5</v>
      </c>
      <c r="H8" s="15">
        <v>1</v>
      </c>
      <c r="I8" s="15"/>
      <c r="J8" s="15">
        <v>1</v>
      </c>
      <c r="K8" s="15">
        <v>1</v>
      </c>
      <c r="L8" s="15">
        <v>1</v>
      </c>
      <c r="M8" s="15"/>
      <c r="N8" s="15">
        <v>3</v>
      </c>
      <c r="O8" s="15">
        <v>4</v>
      </c>
      <c r="P8" s="15"/>
      <c r="Q8" s="15">
        <v>1</v>
      </c>
      <c r="R8" s="15">
        <v>4</v>
      </c>
      <c r="S8" s="15">
        <v>2</v>
      </c>
      <c r="T8" s="15">
        <v>19</v>
      </c>
      <c r="U8" s="15">
        <v>19</v>
      </c>
      <c r="V8" s="15">
        <v>6</v>
      </c>
      <c r="W8" s="15">
        <v>7</v>
      </c>
      <c r="X8" s="15">
        <v>2</v>
      </c>
      <c r="Y8" s="15">
        <v>1</v>
      </c>
      <c r="Z8" s="15"/>
      <c r="AA8" s="15">
        <v>5</v>
      </c>
      <c r="AB8" s="15">
        <v>13</v>
      </c>
      <c r="AC8" s="15">
        <v>48</v>
      </c>
      <c r="AD8" s="15">
        <v>2</v>
      </c>
      <c r="AE8" s="15">
        <v>5</v>
      </c>
      <c r="AF8" s="15">
        <v>15</v>
      </c>
      <c r="AG8" s="15">
        <v>8</v>
      </c>
      <c r="AH8" s="15">
        <v>5</v>
      </c>
      <c r="AI8" s="15">
        <v>7</v>
      </c>
      <c r="AJ8" s="15">
        <v>5</v>
      </c>
      <c r="AK8" s="15">
        <v>4</v>
      </c>
    </row>
    <row r="9" spans="1:37" s="36" customFormat="1" x14ac:dyDescent="0.2">
      <c r="B9" s="39" t="s">
        <v>18</v>
      </c>
      <c r="C9" s="44"/>
      <c r="D9" s="45">
        <v>39</v>
      </c>
      <c r="E9" s="45">
        <v>22</v>
      </c>
      <c r="F9" s="45">
        <v>3</v>
      </c>
      <c r="G9" s="45">
        <v>11</v>
      </c>
      <c r="H9" s="45">
        <v>3</v>
      </c>
      <c r="I9" s="45">
        <v>2</v>
      </c>
      <c r="J9" s="45">
        <v>1</v>
      </c>
      <c r="K9" s="45">
        <v>2</v>
      </c>
      <c r="L9" s="45">
        <v>1</v>
      </c>
      <c r="M9" s="45"/>
      <c r="N9" s="45">
        <v>5</v>
      </c>
      <c r="O9" s="45">
        <v>1</v>
      </c>
      <c r="P9" s="45">
        <v>2</v>
      </c>
      <c r="Q9" s="45">
        <v>3</v>
      </c>
      <c r="R9" s="45">
        <v>3</v>
      </c>
      <c r="S9" s="45">
        <v>5</v>
      </c>
      <c r="T9" s="45">
        <v>39</v>
      </c>
      <c r="U9" s="45">
        <v>71</v>
      </c>
      <c r="V9" s="45">
        <v>4</v>
      </c>
      <c r="W9" s="45">
        <v>1</v>
      </c>
      <c r="X9" s="45">
        <v>3</v>
      </c>
      <c r="Y9" s="45">
        <v>3</v>
      </c>
      <c r="Z9" s="45">
        <v>4</v>
      </c>
      <c r="AA9" s="45">
        <v>4</v>
      </c>
      <c r="AB9" s="45">
        <v>5</v>
      </c>
      <c r="AC9" s="45">
        <v>27</v>
      </c>
      <c r="AD9" s="45">
        <v>2</v>
      </c>
      <c r="AE9" s="45">
        <v>3</v>
      </c>
      <c r="AF9" s="45">
        <v>15</v>
      </c>
      <c r="AG9" s="45">
        <v>12</v>
      </c>
      <c r="AH9" s="45">
        <v>3</v>
      </c>
      <c r="AI9" s="45">
        <v>6</v>
      </c>
      <c r="AJ9" s="45">
        <v>18</v>
      </c>
      <c r="AK9" s="45">
        <v>11</v>
      </c>
    </row>
    <row r="10" spans="1:37" s="35" customFormat="1" x14ac:dyDescent="0.2">
      <c r="B10" s="8" t="s">
        <v>19</v>
      </c>
      <c r="C10" s="24"/>
      <c r="D10" s="15">
        <v>48</v>
      </c>
      <c r="E10" s="15">
        <v>27</v>
      </c>
      <c r="F10" s="15">
        <v>2</v>
      </c>
      <c r="G10" s="15">
        <v>9</v>
      </c>
      <c r="H10" s="15">
        <v>2</v>
      </c>
      <c r="I10" s="15">
        <v>4</v>
      </c>
      <c r="J10" s="15">
        <v>4</v>
      </c>
      <c r="K10" s="15">
        <v>2</v>
      </c>
      <c r="L10" s="15"/>
      <c r="M10" s="15">
        <v>1</v>
      </c>
      <c r="N10" s="15">
        <v>2</v>
      </c>
      <c r="O10" s="15">
        <v>16</v>
      </c>
      <c r="P10" s="15"/>
      <c r="Q10" s="15">
        <v>2</v>
      </c>
      <c r="R10" s="15">
        <v>2</v>
      </c>
      <c r="S10" s="15">
        <v>11</v>
      </c>
      <c r="T10" s="15">
        <v>30</v>
      </c>
      <c r="U10" s="15">
        <v>15</v>
      </c>
      <c r="V10" s="15">
        <v>1</v>
      </c>
      <c r="W10" s="15">
        <v>6</v>
      </c>
      <c r="X10" s="15"/>
      <c r="Y10" s="15"/>
      <c r="Z10" s="15">
        <v>2</v>
      </c>
      <c r="AA10" s="15">
        <v>3</v>
      </c>
      <c r="AB10" s="15">
        <v>8</v>
      </c>
      <c r="AC10" s="15">
        <v>16</v>
      </c>
      <c r="AD10" s="15">
        <v>1</v>
      </c>
      <c r="AE10" s="15"/>
      <c r="AF10" s="15">
        <v>25</v>
      </c>
      <c r="AG10" s="15">
        <v>18</v>
      </c>
      <c r="AH10" s="15">
        <v>3</v>
      </c>
      <c r="AI10" s="15">
        <v>2</v>
      </c>
      <c r="AJ10" s="15">
        <v>4</v>
      </c>
      <c r="AK10" s="15">
        <v>4</v>
      </c>
    </row>
    <row r="11" spans="1:37" s="35" customFormat="1" x14ac:dyDescent="0.2">
      <c r="B11" s="39" t="s">
        <v>20</v>
      </c>
      <c r="C11" s="40"/>
      <c r="D11" s="41">
        <v>323</v>
      </c>
      <c r="E11" s="41">
        <v>210</v>
      </c>
      <c r="F11" s="41">
        <v>41</v>
      </c>
      <c r="G11" s="41">
        <v>56</v>
      </c>
      <c r="H11" s="41">
        <v>24</v>
      </c>
      <c r="I11" s="41">
        <v>23</v>
      </c>
      <c r="J11" s="41">
        <v>4</v>
      </c>
      <c r="K11" s="41">
        <v>3</v>
      </c>
      <c r="L11" s="41">
        <v>13</v>
      </c>
      <c r="M11" s="41">
        <v>4</v>
      </c>
      <c r="N11" s="41">
        <v>25</v>
      </c>
      <c r="O11" s="41">
        <v>26</v>
      </c>
      <c r="P11" s="41">
        <v>3</v>
      </c>
      <c r="Q11" s="41">
        <v>15</v>
      </c>
      <c r="R11" s="41">
        <v>59</v>
      </c>
      <c r="S11" s="41">
        <v>28</v>
      </c>
      <c r="T11" s="41">
        <v>103</v>
      </c>
      <c r="U11" s="41">
        <v>84</v>
      </c>
      <c r="V11" s="41">
        <v>6</v>
      </c>
      <c r="W11" s="41">
        <v>19</v>
      </c>
      <c r="X11" s="41">
        <v>3</v>
      </c>
      <c r="Y11" s="41">
        <v>4</v>
      </c>
      <c r="Z11" s="41">
        <v>21</v>
      </c>
      <c r="AA11" s="41">
        <v>26</v>
      </c>
      <c r="AB11" s="41">
        <v>92</v>
      </c>
      <c r="AC11" s="41">
        <v>172</v>
      </c>
      <c r="AD11" s="41">
        <v>11</v>
      </c>
      <c r="AE11" s="41">
        <v>14</v>
      </c>
      <c r="AF11" s="41">
        <v>79</v>
      </c>
      <c r="AG11" s="41">
        <v>84</v>
      </c>
      <c r="AH11" s="41">
        <v>35</v>
      </c>
      <c r="AI11" s="41">
        <v>41</v>
      </c>
      <c r="AJ11" s="41">
        <v>10</v>
      </c>
      <c r="AK11" s="41">
        <v>6</v>
      </c>
    </row>
    <row r="12" spans="1:37" s="35" customFormat="1" x14ac:dyDescent="0.2">
      <c r="B12" s="8" t="s">
        <v>21</v>
      </c>
      <c r="C12" s="24"/>
      <c r="D12" s="15">
        <v>230</v>
      </c>
      <c r="E12" s="15">
        <v>189</v>
      </c>
      <c r="F12" s="15">
        <v>32</v>
      </c>
      <c r="G12" s="15">
        <v>89</v>
      </c>
      <c r="H12" s="15">
        <v>42</v>
      </c>
      <c r="I12" s="15">
        <v>32</v>
      </c>
      <c r="J12" s="15">
        <v>10</v>
      </c>
      <c r="K12" s="15">
        <v>8</v>
      </c>
      <c r="L12" s="15">
        <v>18</v>
      </c>
      <c r="M12" s="15">
        <v>8</v>
      </c>
      <c r="N12" s="15">
        <v>44</v>
      </c>
      <c r="O12" s="15">
        <v>43</v>
      </c>
      <c r="P12" s="15">
        <v>3</v>
      </c>
      <c r="Q12" s="15">
        <v>7</v>
      </c>
      <c r="R12" s="15">
        <v>43</v>
      </c>
      <c r="S12" s="15">
        <v>29</v>
      </c>
      <c r="T12" s="15">
        <v>97</v>
      </c>
      <c r="U12" s="15">
        <v>108</v>
      </c>
      <c r="V12" s="15">
        <v>13</v>
      </c>
      <c r="W12" s="15">
        <v>25</v>
      </c>
      <c r="X12" s="15">
        <v>4</v>
      </c>
      <c r="Y12" s="15">
        <v>5</v>
      </c>
      <c r="Z12" s="15">
        <v>20</v>
      </c>
      <c r="AA12" s="15">
        <v>30</v>
      </c>
      <c r="AB12" s="15">
        <v>86</v>
      </c>
      <c r="AC12" s="15">
        <v>224</v>
      </c>
      <c r="AD12" s="15">
        <v>9</v>
      </c>
      <c r="AE12" s="15">
        <v>9</v>
      </c>
      <c r="AF12" s="15">
        <v>122</v>
      </c>
      <c r="AG12" s="15">
        <v>111</v>
      </c>
      <c r="AH12" s="15">
        <v>17</v>
      </c>
      <c r="AI12" s="15">
        <v>15</v>
      </c>
      <c r="AJ12" s="15">
        <v>24</v>
      </c>
      <c r="AK12" s="15">
        <v>18</v>
      </c>
    </row>
    <row r="13" spans="1:37" s="35" customFormat="1" x14ac:dyDescent="0.2">
      <c r="B13" s="39" t="s">
        <v>22</v>
      </c>
      <c r="C13" s="40"/>
      <c r="D13" s="41">
        <v>214</v>
      </c>
      <c r="E13" s="41">
        <v>156</v>
      </c>
      <c r="F13" s="41">
        <v>32</v>
      </c>
      <c r="G13" s="41">
        <v>45</v>
      </c>
      <c r="H13" s="41">
        <v>32</v>
      </c>
      <c r="I13" s="41">
        <v>36</v>
      </c>
      <c r="J13" s="41">
        <v>8</v>
      </c>
      <c r="K13" s="41">
        <v>4</v>
      </c>
      <c r="L13" s="41">
        <v>8</v>
      </c>
      <c r="M13" s="41">
        <v>7</v>
      </c>
      <c r="N13" s="41">
        <v>33</v>
      </c>
      <c r="O13" s="41">
        <v>24</v>
      </c>
      <c r="P13" s="41">
        <v>12</v>
      </c>
      <c r="Q13" s="41">
        <v>15</v>
      </c>
      <c r="R13" s="41">
        <v>33</v>
      </c>
      <c r="S13" s="41">
        <v>30</v>
      </c>
      <c r="T13" s="41">
        <v>114</v>
      </c>
      <c r="U13" s="41">
        <v>139</v>
      </c>
      <c r="V13" s="41">
        <v>7</v>
      </c>
      <c r="W13" s="41">
        <v>14</v>
      </c>
      <c r="X13" s="41">
        <v>5</v>
      </c>
      <c r="Y13" s="41">
        <v>2</v>
      </c>
      <c r="Z13" s="41">
        <v>34</v>
      </c>
      <c r="AA13" s="41">
        <v>42</v>
      </c>
      <c r="AB13" s="41">
        <v>29</v>
      </c>
      <c r="AC13" s="41">
        <v>64</v>
      </c>
      <c r="AD13" s="41">
        <v>5</v>
      </c>
      <c r="AE13" s="41">
        <v>7</v>
      </c>
      <c r="AF13" s="41">
        <v>84</v>
      </c>
      <c r="AG13" s="41">
        <v>90</v>
      </c>
      <c r="AH13" s="41">
        <v>27</v>
      </c>
      <c r="AI13" s="41">
        <v>30</v>
      </c>
      <c r="AJ13" s="41">
        <v>21</v>
      </c>
      <c r="AK13" s="41">
        <v>19</v>
      </c>
    </row>
    <row r="14" spans="1:37" s="35" customFormat="1" x14ac:dyDescent="0.2">
      <c r="B14" s="8" t="s">
        <v>3</v>
      </c>
      <c r="C14" s="24"/>
      <c r="D14" s="15">
        <v>1029</v>
      </c>
      <c r="E14" s="15">
        <v>683</v>
      </c>
      <c r="F14" s="15">
        <v>115</v>
      </c>
      <c r="G14" s="15">
        <v>259</v>
      </c>
      <c r="H14" s="15">
        <v>118</v>
      </c>
      <c r="I14" s="15">
        <v>95</v>
      </c>
      <c r="J14" s="15">
        <v>75</v>
      </c>
      <c r="K14" s="15">
        <v>59</v>
      </c>
      <c r="L14" s="15">
        <v>33</v>
      </c>
      <c r="M14" s="15">
        <v>16</v>
      </c>
      <c r="N14" s="15">
        <v>123</v>
      </c>
      <c r="O14" s="15">
        <v>167</v>
      </c>
      <c r="P14" s="15">
        <v>25</v>
      </c>
      <c r="Q14" s="15">
        <v>41</v>
      </c>
      <c r="R14" s="15">
        <v>174</v>
      </c>
      <c r="S14" s="15">
        <v>142</v>
      </c>
      <c r="T14" s="15">
        <v>358</v>
      </c>
      <c r="U14" s="15">
        <v>458</v>
      </c>
      <c r="V14" s="15">
        <v>39</v>
      </c>
      <c r="W14" s="15">
        <v>139</v>
      </c>
      <c r="X14" s="15">
        <v>10</v>
      </c>
      <c r="Y14" s="15">
        <v>28</v>
      </c>
      <c r="Z14" s="15">
        <v>80</v>
      </c>
      <c r="AA14" s="15">
        <v>103</v>
      </c>
      <c r="AB14" s="15">
        <v>112</v>
      </c>
      <c r="AC14" s="15">
        <v>215</v>
      </c>
      <c r="AD14" s="15">
        <v>24</v>
      </c>
      <c r="AE14" s="15">
        <v>21</v>
      </c>
      <c r="AF14" s="15">
        <v>517</v>
      </c>
      <c r="AG14" s="15">
        <v>583</v>
      </c>
      <c r="AH14" s="15">
        <v>119</v>
      </c>
      <c r="AI14" s="15">
        <v>134</v>
      </c>
      <c r="AJ14" s="15">
        <v>53</v>
      </c>
      <c r="AK14" s="15">
        <v>53</v>
      </c>
    </row>
    <row r="15" spans="1:37" s="35" customFormat="1" x14ac:dyDescent="0.2">
      <c r="B15" s="39" t="s">
        <v>23</v>
      </c>
      <c r="C15" s="40"/>
      <c r="D15" s="41">
        <v>89</v>
      </c>
      <c r="E15" s="41">
        <v>54</v>
      </c>
      <c r="F15" s="41">
        <v>6</v>
      </c>
      <c r="G15" s="41">
        <v>10</v>
      </c>
      <c r="H15" s="41">
        <v>8</v>
      </c>
      <c r="I15" s="41">
        <v>8</v>
      </c>
      <c r="J15" s="41">
        <v>6</v>
      </c>
      <c r="K15" s="41">
        <v>10</v>
      </c>
      <c r="L15" s="41">
        <v>3</v>
      </c>
      <c r="M15" s="41">
        <v>2</v>
      </c>
      <c r="N15" s="41">
        <v>15</v>
      </c>
      <c r="O15" s="41">
        <v>18</v>
      </c>
      <c r="P15" s="41">
        <v>1</v>
      </c>
      <c r="Q15" s="41">
        <v>2</v>
      </c>
      <c r="R15" s="41">
        <v>90</v>
      </c>
      <c r="S15" s="41">
        <v>24</v>
      </c>
      <c r="T15" s="41">
        <v>77</v>
      </c>
      <c r="U15" s="41">
        <v>78</v>
      </c>
      <c r="V15" s="41">
        <v>5</v>
      </c>
      <c r="W15" s="41">
        <v>22</v>
      </c>
      <c r="X15" s="41">
        <v>3</v>
      </c>
      <c r="Y15" s="41">
        <v>5</v>
      </c>
      <c r="Z15" s="41">
        <v>6</v>
      </c>
      <c r="AA15" s="41">
        <v>9</v>
      </c>
      <c r="AB15" s="41">
        <v>22</v>
      </c>
      <c r="AC15" s="41">
        <v>57</v>
      </c>
      <c r="AD15" s="41">
        <v>7</v>
      </c>
      <c r="AE15" s="41">
        <v>8</v>
      </c>
      <c r="AF15" s="41">
        <v>66</v>
      </c>
      <c r="AG15" s="41">
        <v>38</v>
      </c>
      <c r="AH15" s="41">
        <v>13</v>
      </c>
      <c r="AI15" s="41">
        <v>11</v>
      </c>
      <c r="AJ15" s="41">
        <v>7</v>
      </c>
      <c r="AK15" s="41">
        <v>9</v>
      </c>
    </row>
    <row r="16" spans="1:37" s="35" customFormat="1" x14ac:dyDescent="0.2">
      <c r="B16" s="8" t="s">
        <v>24</v>
      </c>
      <c r="C16" s="2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>
        <v>8</v>
      </c>
      <c r="U16" s="15">
        <v>6</v>
      </c>
      <c r="V16" s="15"/>
      <c r="W16" s="15"/>
      <c r="X16" s="15"/>
      <c r="Y16" s="15"/>
      <c r="Z16" s="15">
        <v>5</v>
      </c>
      <c r="AA16" s="15">
        <v>7</v>
      </c>
      <c r="AB16" s="15">
        <v>16</v>
      </c>
      <c r="AC16" s="15">
        <v>19</v>
      </c>
      <c r="AD16" s="15"/>
      <c r="AE16" s="15">
        <v>2</v>
      </c>
      <c r="AF16" s="15">
        <v>2</v>
      </c>
      <c r="AG16" s="15">
        <v>2</v>
      </c>
      <c r="AH16" s="15">
        <v>1</v>
      </c>
      <c r="AI16" s="15">
        <v>1</v>
      </c>
      <c r="AJ16" s="15"/>
      <c r="AK16" s="15"/>
    </row>
    <row r="17" spans="2:37" s="38" customFormat="1" x14ac:dyDescent="0.2">
      <c r="B17" s="39" t="s">
        <v>67</v>
      </c>
      <c r="C17" s="40"/>
      <c r="D17" s="41">
        <v>497</v>
      </c>
      <c r="E17" s="41">
        <v>548</v>
      </c>
      <c r="F17" s="41">
        <v>40</v>
      </c>
      <c r="G17" s="41">
        <v>71</v>
      </c>
      <c r="H17" s="41">
        <v>44</v>
      </c>
      <c r="I17" s="41">
        <v>43</v>
      </c>
      <c r="J17" s="41">
        <v>38</v>
      </c>
      <c r="K17" s="41">
        <v>68</v>
      </c>
      <c r="L17" s="41">
        <v>17</v>
      </c>
      <c r="M17" s="41">
        <v>9</v>
      </c>
      <c r="N17" s="41">
        <v>172</v>
      </c>
      <c r="O17" s="41">
        <v>71</v>
      </c>
      <c r="P17" s="41">
        <v>16</v>
      </c>
      <c r="Q17" s="41">
        <v>29</v>
      </c>
      <c r="R17" s="41">
        <v>129</v>
      </c>
      <c r="S17" s="41">
        <v>98</v>
      </c>
      <c r="T17" s="41">
        <v>305</v>
      </c>
      <c r="U17" s="41">
        <v>190</v>
      </c>
      <c r="V17" s="41">
        <v>25</v>
      </c>
      <c r="W17" s="41">
        <v>169</v>
      </c>
      <c r="X17" s="41">
        <v>31</v>
      </c>
      <c r="Y17" s="41">
        <v>17</v>
      </c>
      <c r="Z17" s="41">
        <v>90</v>
      </c>
      <c r="AA17" s="41">
        <v>103</v>
      </c>
      <c r="AB17" s="41">
        <v>113</v>
      </c>
      <c r="AC17" s="41">
        <v>201</v>
      </c>
      <c r="AD17" s="41">
        <v>25</v>
      </c>
      <c r="AE17" s="41">
        <v>31</v>
      </c>
      <c r="AF17" s="41">
        <v>214</v>
      </c>
      <c r="AG17" s="41">
        <v>173</v>
      </c>
      <c r="AH17" s="41">
        <v>70</v>
      </c>
      <c r="AI17" s="41">
        <v>73</v>
      </c>
      <c r="AJ17" s="41">
        <v>30</v>
      </c>
      <c r="AK17" s="41">
        <v>18</v>
      </c>
    </row>
    <row r="18" spans="2:37" s="35" customFormat="1" x14ac:dyDescent="0.2">
      <c r="B18" s="8" t="s">
        <v>25</v>
      </c>
      <c r="C18" s="24"/>
      <c r="D18" s="15">
        <v>45</v>
      </c>
      <c r="E18" s="15">
        <v>39</v>
      </c>
      <c r="F18" s="15">
        <v>5</v>
      </c>
      <c r="G18" s="15">
        <v>14</v>
      </c>
      <c r="H18" s="15">
        <v>3</v>
      </c>
      <c r="I18" s="15">
        <v>1</v>
      </c>
      <c r="J18" s="15"/>
      <c r="K18" s="15"/>
      <c r="L18" s="15">
        <v>4</v>
      </c>
      <c r="M18" s="15">
        <v>1</v>
      </c>
      <c r="N18" s="15">
        <v>10</v>
      </c>
      <c r="O18" s="15">
        <v>12</v>
      </c>
      <c r="P18" s="15"/>
      <c r="Q18" s="15"/>
      <c r="R18" s="15">
        <v>16</v>
      </c>
      <c r="S18" s="15">
        <v>6</v>
      </c>
      <c r="T18" s="15">
        <v>30</v>
      </c>
      <c r="U18" s="15">
        <v>21</v>
      </c>
      <c r="V18" s="15">
        <v>3</v>
      </c>
      <c r="W18" s="15">
        <v>6</v>
      </c>
      <c r="X18" s="15"/>
      <c r="Y18" s="15"/>
      <c r="Z18" s="15">
        <v>7</v>
      </c>
      <c r="AA18" s="15">
        <v>5</v>
      </c>
      <c r="AB18" s="15">
        <v>13</v>
      </c>
      <c r="AC18" s="15">
        <v>27</v>
      </c>
      <c r="AD18" s="15">
        <v>5</v>
      </c>
      <c r="AE18" s="15">
        <v>5</v>
      </c>
      <c r="AF18" s="15">
        <v>29</v>
      </c>
      <c r="AG18" s="15">
        <v>17</v>
      </c>
      <c r="AH18" s="15">
        <v>3</v>
      </c>
      <c r="AI18" s="15">
        <v>4</v>
      </c>
      <c r="AJ18" s="15">
        <v>4</v>
      </c>
      <c r="AK18" s="15">
        <v>4</v>
      </c>
    </row>
    <row r="19" spans="2:37" s="35" customFormat="1" x14ac:dyDescent="0.2">
      <c r="B19" s="39" t="s">
        <v>26</v>
      </c>
      <c r="C19" s="40"/>
      <c r="D19" s="41">
        <v>8</v>
      </c>
      <c r="E19" s="41">
        <v>11</v>
      </c>
      <c r="F19" s="41">
        <v>2</v>
      </c>
      <c r="G19" s="41">
        <v>3</v>
      </c>
      <c r="H19" s="41"/>
      <c r="I19" s="41"/>
      <c r="J19" s="41"/>
      <c r="K19" s="41">
        <v>1</v>
      </c>
      <c r="L19" s="41"/>
      <c r="M19" s="41"/>
      <c r="N19" s="41">
        <v>5</v>
      </c>
      <c r="O19" s="41">
        <v>4</v>
      </c>
      <c r="P19" s="41"/>
      <c r="Q19" s="41"/>
      <c r="R19" s="41">
        <v>2</v>
      </c>
      <c r="S19" s="41">
        <v>1</v>
      </c>
      <c r="T19" s="41">
        <v>12</v>
      </c>
      <c r="U19" s="41">
        <v>16</v>
      </c>
      <c r="V19" s="41">
        <v>1</v>
      </c>
      <c r="W19" s="41"/>
      <c r="X19" s="41">
        <v>1</v>
      </c>
      <c r="Y19" s="41"/>
      <c r="Z19" s="41">
        <v>2</v>
      </c>
      <c r="AA19" s="41">
        <v>2</v>
      </c>
      <c r="AB19" s="41">
        <v>1</v>
      </c>
      <c r="AC19" s="41">
        <v>6</v>
      </c>
      <c r="AD19" s="41"/>
      <c r="AE19" s="41"/>
      <c r="AF19" s="41">
        <v>8</v>
      </c>
      <c r="AG19" s="41">
        <v>8</v>
      </c>
      <c r="AH19" s="41"/>
      <c r="AI19" s="41">
        <v>1</v>
      </c>
      <c r="AJ19" s="41">
        <v>3</v>
      </c>
      <c r="AK19" s="41">
        <v>2</v>
      </c>
    </row>
    <row r="20" spans="2:37" s="35" customFormat="1" x14ac:dyDescent="0.2">
      <c r="B20" s="8" t="s">
        <v>27</v>
      </c>
      <c r="C20" s="24"/>
      <c r="D20" s="15">
        <v>16</v>
      </c>
      <c r="E20" s="15">
        <v>9</v>
      </c>
      <c r="F20" s="15"/>
      <c r="G20" s="15">
        <v>2</v>
      </c>
      <c r="H20" s="15">
        <v>3</v>
      </c>
      <c r="I20" s="15">
        <v>3</v>
      </c>
      <c r="J20" s="15">
        <v>1</v>
      </c>
      <c r="K20" s="15">
        <v>1</v>
      </c>
      <c r="L20" s="15">
        <v>1</v>
      </c>
      <c r="M20" s="15"/>
      <c r="N20" s="15">
        <v>4</v>
      </c>
      <c r="O20" s="15">
        <v>3</v>
      </c>
      <c r="P20" s="15">
        <v>1</v>
      </c>
      <c r="Q20" s="15">
        <v>1</v>
      </c>
      <c r="R20" s="15">
        <v>2</v>
      </c>
      <c r="S20" s="15">
        <v>1</v>
      </c>
      <c r="T20" s="15">
        <v>18</v>
      </c>
      <c r="U20" s="15">
        <v>15</v>
      </c>
      <c r="V20" s="15">
        <v>4</v>
      </c>
      <c r="W20" s="15">
        <v>5</v>
      </c>
      <c r="X20" s="15">
        <v>5</v>
      </c>
      <c r="Y20" s="15">
        <v>2</v>
      </c>
      <c r="Z20" s="15">
        <v>9</v>
      </c>
      <c r="AA20" s="15">
        <v>9</v>
      </c>
      <c r="AB20" s="15">
        <v>22</v>
      </c>
      <c r="AC20" s="15">
        <v>47</v>
      </c>
      <c r="AD20" s="15">
        <v>5</v>
      </c>
      <c r="AE20" s="15">
        <v>11</v>
      </c>
      <c r="AF20" s="15">
        <v>20</v>
      </c>
      <c r="AG20" s="15">
        <v>28</v>
      </c>
      <c r="AH20" s="15">
        <v>5</v>
      </c>
      <c r="AI20" s="15">
        <v>5</v>
      </c>
      <c r="AJ20" s="15">
        <v>3</v>
      </c>
      <c r="AK20" s="15">
        <v>1</v>
      </c>
    </row>
    <row r="21" spans="2:37" s="35" customFormat="1" x14ac:dyDescent="0.2">
      <c r="B21" s="39" t="s">
        <v>28</v>
      </c>
      <c r="C21" s="40"/>
      <c r="D21" s="41">
        <v>19</v>
      </c>
      <c r="E21" s="41">
        <v>19</v>
      </c>
      <c r="F21" s="41">
        <v>2</v>
      </c>
      <c r="G21" s="41">
        <v>6</v>
      </c>
      <c r="H21" s="41">
        <v>10</v>
      </c>
      <c r="I21" s="41">
        <v>13</v>
      </c>
      <c r="J21" s="41">
        <v>3</v>
      </c>
      <c r="K21" s="41">
        <v>7</v>
      </c>
      <c r="L21" s="41">
        <v>2</v>
      </c>
      <c r="M21" s="41">
        <v>1</v>
      </c>
      <c r="N21" s="41"/>
      <c r="O21" s="41">
        <v>2</v>
      </c>
      <c r="P21" s="41">
        <v>1</v>
      </c>
      <c r="Q21" s="41">
        <v>1</v>
      </c>
      <c r="R21" s="41">
        <v>5</v>
      </c>
      <c r="S21" s="41">
        <v>1</v>
      </c>
      <c r="T21" s="41">
        <v>34</v>
      </c>
      <c r="U21" s="41">
        <v>29</v>
      </c>
      <c r="V21" s="41"/>
      <c r="W21" s="41">
        <v>4</v>
      </c>
      <c r="X21" s="41">
        <v>1</v>
      </c>
      <c r="Y21" s="41"/>
      <c r="Z21" s="41">
        <v>6</v>
      </c>
      <c r="AA21" s="41">
        <v>9</v>
      </c>
      <c r="AB21" s="41">
        <v>19</v>
      </c>
      <c r="AC21" s="41">
        <v>33</v>
      </c>
      <c r="AD21" s="41">
        <v>3</v>
      </c>
      <c r="AE21" s="41">
        <v>2</v>
      </c>
      <c r="AF21" s="41">
        <v>16</v>
      </c>
      <c r="AG21" s="41">
        <v>14</v>
      </c>
      <c r="AH21" s="41">
        <v>4</v>
      </c>
      <c r="AI21" s="41">
        <v>8</v>
      </c>
      <c r="AJ21" s="41">
        <v>9</v>
      </c>
      <c r="AK21" s="41">
        <v>2</v>
      </c>
    </row>
    <row r="22" spans="2:37" s="35" customFormat="1" x14ac:dyDescent="0.2">
      <c r="B22" s="8" t="s">
        <v>29</v>
      </c>
      <c r="C22" s="24"/>
      <c r="D22" s="15">
        <v>60</v>
      </c>
      <c r="E22" s="15">
        <v>33</v>
      </c>
      <c r="F22" s="15">
        <v>5</v>
      </c>
      <c r="G22" s="15">
        <v>19</v>
      </c>
      <c r="H22" s="15">
        <v>11</v>
      </c>
      <c r="I22" s="15">
        <v>7</v>
      </c>
      <c r="J22" s="15">
        <v>4</v>
      </c>
      <c r="K22" s="15">
        <v>3</v>
      </c>
      <c r="L22" s="15">
        <v>1</v>
      </c>
      <c r="M22" s="15">
        <v>1</v>
      </c>
      <c r="N22" s="15">
        <v>14</v>
      </c>
      <c r="O22" s="15">
        <v>9</v>
      </c>
      <c r="P22" s="15">
        <v>2</v>
      </c>
      <c r="Q22" s="15">
        <v>2</v>
      </c>
      <c r="R22" s="15">
        <v>18</v>
      </c>
      <c r="S22" s="15">
        <v>14</v>
      </c>
      <c r="T22" s="15">
        <v>26</v>
      </c>
      <c r="U22" s="15">
        <v>39</v>
      </c>
      <c r="V22" s="15">
        <v>1</v>
      </c>
      <c r="W22" s="15">
        <v>9</v>
      </c>
      <c r="X22" s="15">
        <v>1</v>
      </c>
      <c r="Y22" s="15"/>
      <c r="Z22" s="15">
        <v>8</v>
      </c>
      <c r="AA22" s="15">
        <v>10</v>
      </c>
      <c r="AB22" s="15">
        <v>15</v>
      </c>
      <c r="AC22" s="15">
        <v>41</v>
      </c>
      <c r="AD22" s="15">
        <v>5</v>
      </c>
      <c r="AE22" s="15">
        <v>4</v>
      </c>
      <c r="AF22" s="15">
        <v>32</v>
      </c>
      <c r="AG22" s="15">
        <v>34</v>
      </c>
      <c r="AH22" s="15">
        <v>14</v>
      </c>
      <c r="AI22" s="15">
        <v>13</v>
      </c>
      <c r="AJ22" s="15">
        <v>14</v>
      </c>
      <c r="AK22" s="15">
        <v>26</v>
      </c>
    </row>
    <row r="23" spans="2:37" s="35" customFormat="1" x14ac:dyDescent="0.2">
      <c r="B23" s="39" t="s">
        <v>30</v>
      </c>
      <c r="C23" s="40"/>
      <c r="D23" s="41">
        <v>15</v>
      </c>
      <c r="E23" s="41">
        <v>11</v>
      </c>
      <c r="F23" s="41">
        <v>2</v>
      </c>
      <c r="G23" s="41">
        <v>2</v>
      </c>
      <c r="H23" s="41">
        <v>2</v>
      </c>
      <c r="I23" s="41">
        <v>2</v>
      </c>
      <c r="J23" s="41">
        <v>1</v>
      </c>
      <c r="K23" s="41"/>
      <c r="L23" s="41"/>
      <c r="M23" s="41"/>
      <c r="N23" s="41">
        <v>42</v>
      </c>
      <c r="O23" s="41">
        <v>6</v>
      </c>
      <c r="P23" s="41">
        <v>2</v>
      </c>
      <c r="Q23" s="41">
        <v>1</v>
      </c>
      <c r="R23" s="41">
        <v>6</v>
      </c>
      <c r="S23" s="41">
        <v>4</v>
      </c>
      <c r="T23" s="41">
        <v>16</v>
      </c>
      <c r="U23" s="41">
        <v>19</v>
      </c>
      <c r="V23" s="41">
        <v>2</v>
      </c>
      <c r="W23" s="41">
        <v>11</v>
      </c>
      <c r="X23" s="41">
        <v>0</v>
      </c>
      <c r="Y23" s="41"/>
      <c r="Z23" s="41">
        <v>6</v>
      </c>
      <c r="AA23" s="41">
        <v>5</v>
      </c>
      <c r="AB23" s="41">
        <v>9</v>
      </c>
      <c r="AC23" s="41">
        <v>13</v>
      </c>
      <c r="AD23" s="41">
        <v>3</v>
      </c>
      <c r="AE23" s="41">
        <v>3</v>
      </c>
      <c r="AF23" s="41">
        <v>8</v>
      </c>
      <c r="AG23" s="41">
        <v>6</v>
      </c>
      <c r="AH23" s="41">
        <v>3</v>
      </c>
      <c r="AI23" s="41">
        <v>6</v>
      </c>
      <c r="AJ23" s="41">
        <v>1</v>
      </c>
      <c r="AK23" s="41">
        <v>1</v>
      </c>
    </row>
    <row r="24" spans="2:37" s="35" customFormat="1" x14ac:dyDescent="0.2">
      <c r="B24" s="8" t="s">
        <v>31</v>
      </c>
      <c r="C24" s="24"/>
      <c r="D24" s="15">
        <v>20</v>
      </c>
      <c r="E24" s="15">
        <v>15</v>
      </c>
      <c r="F24" s="15">
        <v>1</v>
      </c>
      <c r="G24" s="15">
        <v>11</v>
      </c>
      <c r="H24" s="15">
        <v>4</v>
      </c>
      <c r="I24" s="15">
        <v>2</v>
      </c>
      <c r="J24" s="15">
        <v>3</v>
      </c>
      <c r="K24" s="15">
        <v>3</v>
      </c>
      <c r="L24" s="15">
        <v>2</v>
      </c>
      <c r="M24" s="15">
        <v>1</v>
      </c>
      <c r="N24" s="15">
        <v>9</v>
      </c>
      <c r="O24" s="15">
        <v>6</v>
      </c>
      <c r="P24" s="15"/>
      <c r="Q24" s="15"/>
      <c r="R24" s="15">
        <v>1</v>
      </c>
      <c r="S24" s="15">
        <v>1</v>
      </c>
      <c r="T24" s="15">
        <v>12</v>
      </c>
      <c r="U24" s="15">
        <v>9</v>
      </c>
      <c r="V24" s="15">
        <v>1</v>
      </c>
      <c r="W24" s="15">
        <v>1</v>
      </c>
      <c r="X24" s="15"/>
      <c r="Y24" s="15"/>
      <c r="Z24" s="15">
        <v>3</v>
      </c>
      <c r="AA24" s="15"/>
      <c r="AB24" s="15">
        <v>35</v>
      </c>
      <c r="AC24" s="15">
        <v>112</v>
      </c>
      <c r="AD24" s="15"/>
      <c r="AE24" s="15">
        <v>1</v>
      </c>
      <c r="AF24" s="15">
        <v>15</v>
      </c>
      <c r="AG24" s="15">
        <v>16</v>
      </c>
      <c r="AH24" s="15">
        <v>4</v>
      </c>
      <c r="AI24" s="15">
        <v>3</v>
      </c>
      <c r="AJ24" s="15">
        <v>7</v>
      </c>
      <c r="AK24" s="15">
        <v>2</v>
      </c>
    </row>
    <row r="25" spans="2:37" s="35" customFormat="1" x14ac:dyDescent="0.2">
      <c r="B25" s="39" t="s">
        <v>68</v>
      </c>
      <c r="C25" s="40"/>
      <c r="D25" s="41">
        <v>240</v>
      </c>
      <c r="E25" s="41">
        <v>167</v>
      </c>
      <c r="F25" s="41">
        <v>30</v>
      </c>
      <c r="G25" s="41">
        <v>74</v>
      </c>
      <c r="H25" s="41">
        <v>22</v>
      </c>
      <c r="I25" s="41">
        <v>20</v>
      </c>
      <c r="J25" s="41">
        <v>7</v>
      </c>
      <c r="K25" s="41">
        <v>7</v>
      </c>
      <c r="L25" s="41">
        <v>5</v>
      </c>
      <c r="M25" s="41">
        <v>2</v>
      </c>
      <c r="N25" s="41">
        <v>45</v>
      </c>
      <c r="O25" s="41">
        <v>98</v>
      </c>
      <c r="P25" s="41">
        <v>10</v>
      </c>
      <c r="Q25" s="41">
        <v>15</v>
      </c>
      <c r="R25" s="41">
        <v>39</v>
      </c>
      <c r="S25" s="41">
        <v>28</v>
      </c>
      <c r="T25" s="41">
        <v>172</v>
      </c>
      <c r="U25" s="41">
        <v>174</v>
      </c>
      <c r="V25" s="41">
        <v>9</v>
      </c>
      <c r="W25" s="41">
        <v>46</v>
      </c>
      <c r="X25" s="41">
        <v>8</v>
      </c>
      <c r="Y25" s="41">
        <v>8</v>
      </c>
      <c r="Z25" s="41">
        <v>28</v>
      </c>
      <c r="AA25" s="41">
        <v>28</v>
      </c>
      <c r="AB25" s="41">
        <v>66</v>
      </c>
      <c r="AC25" s="41">
        <v>126</v>
      </c>
      <c r="AD25" s="41">
        <v>19</v>
      </c>
      <c r="AE25" s="41">
        <v>19</v>
      </c>
      <c r="AF25" s="41">
        <v>116</v>
      </c>
      <c r="AG25" s="41">
        <v>98</v>
      </c>
      <c r="AH25" s="41">
        <v>33</v>
      </c>
      <c r="AI25" s="41">
        <v>45</v>
      </c>
      <c r="AJ25" s="41">
        <v>9</v>
      </c>
      <c r="AK25" s="41">
        <v>5</v>
      </c>
    </row>
    <row r="26" spans="2:37" x14ac:dyDescent="0.2">
      <c r="B26" s="6" t="s">
        <v>10</v>
      </c>
      <c r="C26" s="22"/>
      <c r="D26" s="28">
        <f t="shared" ref="D26:AA26" si="0">SUM(D7:D25)</f>
        <v>2965</v>
      </c>
      <c r="E26" s="28">
        <f t="shared" si="0"/>
        <v>2252</v>
      </c>
      <c r="F26" s="28">
        <f t="shared" si="0"/>
        <v>321</v>
      </c>
      <c r="G26" s="28">
        <f t="shared" si="0"/>
        <v>694</v>
      </c>
      <c r="H26" s="28">
        <f t="shared" si="0"/>
        <v>342</v>
      </c>
      <c r="I26" s="28">
        <f t="shared" si="0"/>
        <v>307</v>
      </c>
      <c r="J26" s="28">
        <f t="shared" si="0"/>
        <v>174</v>
      </c>
      <c r="K26" s="28">
        <f t="shared" si="0"/>
        <v>187</v>
      </c>
      <c r="L26" s="28">
        <f t="shared" si="0"/>
        <v>111</v>
      </c>
      <c r="M26" s="28">
        <f t="shared" si="0"/>
        <v>53</v>
      </c>
      <c r="N26" s="28">
        <f t="shared" si="0"/>
        <v>567</v>
      </c>
      <c r="O26" s="28">
        <f t="shared" si="0"/>
        <v>513</v>
      </c>
      <c r="P26" s="28">
        <f t="shared" si="0"/>
        <v>80</v>
      </c>
      <c r="Q26" s="28">
        <f t="shared" si="0"/>
        <v>136</v>
      </c>
      <c r="R26" s="28">
        <f t="shared" si="0"/>
        <v>693</v>
      </c>
      <c r="S26" s="28">
        <f t="shared" si="0"/>
        <v>443</v>
      </c>
      <c r="T26" s="28">
        <f t="shared" si="0"/>
        <v>1507</v>
      </c>
      <c r="U26" s="28">
        <f t="shared" si="0"/>
        <v>1508</v>
      </c>
      <c r="V26" s="28">
        <f t="shared" si="0"/>
        <v>130</v>
      </c>
      <c r="W26" s="28">
        <f t="shared" si="0"/>
        <v>499</v>
      </c>
      <c r="X26" s="46">
        <f t="shared" si="0"/>
        <v>89</v>
      </c>
      <c r="Y26" s="28">
        <f t="shared" si="0"/>
        <v>78</v>
      </c>
      <c r="Z26" s="28">
        <f t="shared" si="0"/>
        <v>343</v>
      </c>
      <c r="AA26" s="28">
        <f t="shared" si="0"/>
        <v>410</v>
      </c>
      <c r="AB26" s="46">
        <f t="shared" ref="AB26:AK26" si="1">SUM(AB7:AB25)</f>
        <v>692</v>
      </c>
      <c r="AC26" s="28">
        <f t="shared" si="1"/>
        <v>1484</v>
      </c>
      <c r="AD26" s="28">
        <f t="shared" si="1"/>
        <v>132</v>
      </c>
      <c r="AE26" s="28">
        <f t="shared" si="1"/>
        <v>153</v>
      </c>
      <c r="AF26" s="28">
        <f t="shared" si="1"/>
        <v>1425</v>
      </c>
      <c r="AG26" s="28">
        <f t="shared" si="1"/>
        <v>1377</v>
      </c>
      <c r="AH26" s="28">
        <f t="shared" si="1"/>
        <v>368</v>
      </c>
      <c r="AI26" s="28">
        <f t="shared" si="1"/>
        <v>414</v>
      </c>
      <c r="AJ26" s="28">
        <f t="shared" si="1"/>
        <v>226</v>
      </c>
      <c r="AK26" s="28">
        <f t="shared" si="1"/>
        <v>185</v>
      </c>
    </row>
  </sheetData>
  <mergeCells count="17">
    <mergeCell ref="AJ5:AK5"/>
    <mergeCell ref="AB5:AC5"/>
    <mergeCell ref="AD5:AE5"/>
    <mergeCell ref="AF5:AG5"/>
    <mergeCell ref="AH5:AI5"/>
    <mergeCell ref="Z5:AA5"/>
    <mergeCell ref="V5:W5"/>
    <mergeCell ref="R5:S5"/>
    <mergeCell ref="X5:Y5"/>
    <mergeCell ref="T5:U5"/>
    <mergeCell ref="D5:E5"/>
    <mergeCell ref="H5:I5"/>
    <mergeCell ref="P5:Q5"/>
    <mergeCell ref="F5:G5"/>
    <mergeCell ref="N5:O5"/>
    <mergeCell ref="J5:K5"/>
    <mergeCell ref="L5:M5"/>
  </mergeCells>
  <pageMargins left="0.75" right="0.75" top="1" bottom="1" header="0.5" footer="0.5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9"/>
  <sheetViews>
    <sheetView showGridLines="0" zoomScale="90" zoomScaleNormal="90" workbookViewId="0">
      <pane xSplit="3" ySplit="6" topLeftCell="D7" activePane="bottomRight" state="frozenSplit"/>
      <selection pane="topRight"/>
      <selection pane="bottomLeft"/>
      <selection pane="bottomRight" activeCell="I30" sqref="I30"/>
    </sheetView>
  </sheetViews>
  <sheetFormatPr baseColWidth="10" defaultColWidth="9.140625" defaultRowHeight="12.75" x14ac:dyDescent="0.2"/>
  <cols>
    <col min="1" max="1" width="3.7109375" customWidth="1"/>
    <col min="2" max="2" width="20.7109375" customWidth="1"/>
    <col min="4" max="4" width="5.5703125" bestFit="1" customWidth="1"/>
    <col min="5" max="5" width="4.42578125" customWidth="1"/>
    <col min="6" max="6" width="5.42578125" customWidth="1"/>
    <col min="7" max="11" width="4.42578125" customWidth="1"/>
    <col min="12" max="12" width="5" customWidth="1"/>
    <col min="13" max="13" width="5.140625" customWidth="1"/>
    <col min="14" max="15" width="4.42578125" customWidth="1"/>
    <col min="16" max="16" width="5" customWidth="1"/>
    <col min="17" max="18" width="4.42578125" customWidth="1"/>
    <col min="19" max="19" width="6.28515625" customWidth="1"/>
    <col min="20" max="21" width="5.5703125" bestFit="1" customWidth="1"/>
    <col min="22" max="37" width="4.42578125" customWidth="1"/>
  </cols>
  <sheetData>
    <row r="1" spans="1:37" ht="26.25" x14ac:dyDescent="0.4">
      <c r="A1" s="18" t="s">
        <v>73</v>
      </c>
      <c r="B1" s="18"/>
      <c r="C1" s="18"/>
    </row>
    <row r="2" spans="1:37" x14ac:dyDescent="0.2">
      <c r="B2" s="2" t="s">
        <v>32</v>
      </c>
    </row>
    <row r="3" spans="1:37" x14ac:dyDescent="0.2">
      <c r="B3" s="2" t="s">
        <v>15</v>
      </c>
    </row>
    <row r="4" spans="1:37" ht="6" customHeight="1" x14ac:dyDescent="0.2"/>
    <row r="5" spans="1:37" ht="19.5" customHeight="1" x14ac:dyDescent="0.2">
      <c r="D5" s="47" t="s">
        <v>6</v>
      </c>
      <c r="E5" s="47"/>
      <c r="F5" s="47" t="s">
        <v>74</v>
      </c>
      <c r="G5" s="47"/>
      <c r="H5" s="47" t="s">
        <v>75</v>
      </c>
      <c r="I5" s="47"/>
      <c r="J5" s="47" t="s">
        <v>85</v>
      </c>
      <c r="K5" s="47"/>
      <c r="L5" s="47" t="s">
        <v>76</v>
      </c>
      <c r="M5" s="47"/>
      <c r="N5" s="47" t="s">
        <v>77</v>
      </c>
      <c r="O5" s="47"/>
      <c r="P5" s="47" t="s">
        <v>78</v>
      </c>
      <c r="Q5" s="47"/>
      <c r="R5" s="47" t="s">
        <v>79</v>
      </c>
      <c r="S5" s="47"/>
      <c r="T5" s="47" t="s">
        <v>69</v>
      </c>
      <c r="U5" s="47"/>
      <c r="V5" s="47" t="s">
        <v>80</v>
      </c>
      <c r="W5" s="47"/>
      <c r="X5" s="47" t="s">
        <v>81</v>
      </c>
      <c r="Y5" s="47"/>
      <c r="Z5" s="47" t="s">
        <v>7</v>
      </c>
      <c r="AA5" s="47"/>
      <c r="AB5" s="47" t="s">
        <v>82</v>
      </c>
      <c r="AC5" s="47"/>
      <c r="AD5" s="47" t="s">
        <v>83</v>
      </c>
      <c r="AE5" s="47"/>
      <c r="AF5" s="47" t="s">
        <v>113</v>
      </c>
      <c r="AG5" s="47"/>
      <c r="AH5" s="47" t="s">
        <v>115</v>
      </c>
      <c r="AI5" s="47"/>
      <c r="AJ5" s="47" t="s">
        <v>84</v>
      </c>
      <c r="AK5" s="47"/>
    </row>
    <row r="6" spans="1:37" ht="173.25" customHeight="1" x14ac:dyDescent="0.2">
      <c r="C6" s="1" t="s">
        <v>2</v>
      </c>
      <c r="D6" s="3" t="s">
        <v>5</v>
      </c>
      <c r="E6" s="3" t="s">
        <v>89</v>
      </c>
      <c r="F6" s="3" t="s">
        <v>90</v>
      </c>
      <c r="G6" s="3" t="s">
        <v>91</v>
      </c>
      <c r="H6" s="3" t="s">
        <v>92</v>
      </c>
      <c r="I6" s="3" t="s">
        <v>93</v>
      </c>
      <c r="J6" s="3" t="s">
        <v>94</v>
      </c>
      <c r="K6" s="3" t="s">
        <v>95</v>
      </c>
      <c r="L6" s="3" t="s">
        <v>96</v>
      </c>
      <c r="M6" s="3" t="s">
        <v>97</v>
      </c>
      <c r="N6" s="3" t="s">
        <v>98</v>
      </c>
      <c r="O6" s="3" t="s">
        <v>99</v>
      </c>
      <c r="P6" s="3" t="s">
        <v>100</v>
      </c>
      <c r="Q6" s="3" t="s">
        <v>72</v>
      </c>
      <c r="R6" s="3" t="s">
        <v>101</v>
      </c>
      <c r="S6" s="3" t="s">
        <v>102</v>
      </c>
      <c r="T6" s="3" t="s">
        <v>4</v>
      </c>
      <c r="U6" s="3" t="s">
        <v>103</v>
      </c>
      <c r="V6" s="3" t="s">
        <v>104</v>
      </c>
      <c r="W6" s="3" t="s">
        <v>105</v>
      </c>
      <c r="X6" s="3" t="s">
        <v>70</v>
      </c>
      <c r="Y6" s="3" t="s">
        <v>106</v>
      </c>
      <c r="Z6" s="3" t="s">
        <v>107</v>
      </c>
      <c r="AA6" s="3" t="s">
        <v>108</v>
      </c>
      <c r="AB6" s="3" t="s">
        <v>109</v>
      </c>
      <c r="AC6" s="3" t="s">
        <v>71</v>
      </c>
      <c r="AD6" s="3" t="s">
        <v>110</v>
      </c>
      <c r="AE6" s="3" t="s">
        <v>111</v>
      </c>
      <c r="AF6" s="3" t="s">
        <v>112</v>
      </c>
      <c r="AG6" s="3" t="s">
        <v>114</v>
      </c>
      <c r="AH6" s="3" t="s">
        <v>116</v>
      </c>
      <c r="AI6" s="3" t="s">
        <v>117</v>
      </c>
      <c r="AJ6" s="3" t="s">
        <v>118</v>
      </c>
      <c r="AK6" s="3" t="s">
        <v>119</v>
      </c>
    </row>
    <row r="7" spans="1:37" s="35" customFormat="1" x14ac:dyDescent="0.2">
      <c r="B7" s="39" t="s">
        <v>33</v>
      </c>
      <c r="C7" s="40"/>
      <c r="D7" s="41">
        <v>139</v>
      </c>
      <c r="E7" s="41">
        <v>41</v>
      </c>
      <c r="F7" s="41">
        <v>9</v>
      </c>
      <c r="G7" s="41">
        <v>11</v>
      </c>
      <c r="H7" s="41">
        <v>31</v>
      </c>
      <c r="I7" s="41">
        <v>57</v>
      </c>
      <c r="J7" s="41">
        <v>7</v>
      </c>
      <c r="K7" s="41">
        <v>17</v>
      </c>
      <c r="L7" s="41">
        <v>18</v>
      </c>
      <c r="M7" s="41">
        <v>9</v>
      </c>
      <c r="N7" s="41">
        <v>8</v>
      </c>
      <c r="O7" s="41">
        <v>10</v>
      </c>
      <c r="P7" s="41">
        <v>3</v>
      </c>
      <c r="Q7" s="41">
        <v>4</v>
      </c>
      <c r="R7" s="41">
        <v>16</v>
      </c>
      <c r="S7" s="41">
        <v>52</v>
      </c>
      <c r="T7" s="41">
        <v>170</v>
      </c>
      <c r="U7" s="41">
        <v>85</v>
      </c>
      <c r="V7" s="41">
        <v>268</v>
      </c>
      <c r="W7" s="41">
        <v>50</v>
      </c>
      <c r="X7" s="41">
        <v>6</v>
      </c>
      <c r="Y7" s="41">
        <v>13</v>
      </c>
      <c r="Z7" s="41">
        <v>25</v>
      </c>
      <c r="AA7" s="41">
        <v>61</v>
      </c>
      <c r="AB7" s="41">
        <v>26</v>
      </c>
      <c r="AC7" s="41">
        <v>30</v>
      </c>
      <c r="AD7" s="41">
        <v>6</v>
      </c>
      <c r="AE7" s="41">
        <v>5</v>
      </c>
      <c r="AF7" s="41">
        <v>49</v>
      </c>
      <c r="AG7" s="41">
        <v>32</v>
      </c>
      <c r="AH7" s="41">
        <v>15</v>
      </c>
      <c r="AI7" s="41">
        <v>10</v>
      </c>
      <c r="AJ7" s="41">
        <v>2</v>
      </c>
      <c r="AK7" s="41">
        <v>2</v>
      </c>
    </row>
    <row r="8" spans="1:37" s="35" customFormat="1" x14ac:dyDescent="0.2">
      <c r="B8" s="8" t="s">
        <v>35</v>
      </c>
      <c r="C8" s="24"/>
      <c r="D8" s="15">
        <v>127</v>
      </c>
      <c r="E8" s="15">
        <v>39</v>
      </c>
      <c r="F8" s="15">
        <v>8</v>
      </c>
      <c r="G8" s="15">
        <v>9</v>
      </c>
      <c r="H8" s="15">
        <v>26</v>
      </c>
      <c r="I8" s="15">
        <v>36</v>
      </c>
      <c r="J8" s="15">
        <v>10</v>
      </c>
      <c r="K8" s="15">
        <v>27</v>
      </c>
      <c r="L8" s="15">
        <v>6</v>
      </c>
      <c r="M8" s="15">
        <v>3</v>
      </c>
      <c r="N8" s="15">
        <v>5</v>
      </c>
      <c r="O8" s="15">
        <v>2</v>
      </c>
      <c r="P8" s="15"/>
      <c r="Q8" s="15"/>
      <c r="R8" s="15">
        <v>10</v>
      </c>
      <c r="S8" s="15">
        <v>13</v>
      </c>
      <c r="T8" s="15">
        <v>173</v>
      </c>
      <c r="U8" s="15">
        <v>93</v>
      </c>
      <c r="V8" s="15">
        <v>11</v>
      </c>
      <c r="W8" s="15">
        <v>7</v>
      </c>
      <c r="X8" s="15">
        <v>3</v>
      </c>
      <c r="Y8" s="15">
        <v>19</v>
      </c>
      <c r="Z8" s="15">
        <v>12</v>
      </c>
      <c r="AA8" s="15">
        <v>23</v>
      </c>
      <c r="AB8" s="15">
        <v>22</v>
      </c>
      <c r="AC8" s="15">
        <v>30</v>
      </c>
      <c r="AD8" s="15">
        <v>2</v>
      </c>
      <c r="AE8" s="15">
        <v>3</v>
      </c>
      <c r="AF8" s="15">
        <v>22</v>
      </c>
      <c r="AG8" s="15">
        <v>17</v>
      </c>
      <c r="AH8" s="15">
        <v>8</v>
      </c>
      <c r="AI8" s="15">
        <v>6</v>
      </c>
      <c r="AJ8" s="15"/>
      <c r="AK8" s="15"/>
    </row>
    <row r="9" spans="1:37" s="35" customFormat="1" x14ac:dyDescent="0.2">
      <c r="B9" s="39" t="s">
        <v>36</v>
      </c>
      <c r="C9" s="40"/>
      <c r="D9" s="41">
        <v>9</v>
      </c>
      <c r="E9" s="41">
        <v>6</v>
      </c>
      <c r="F9" s="41">
        <v>1</v>
      </c>
      <c r="G9" s="41">
        <v>2</v>
      </c>
      <c r="H9" s="41">
        <v>1</v>
      </c>
      <c r="I9" s="41">
        <v>4</v>
      </c>
      <c r="J9" s="41"/>
      <c r="K9" s="41">
        <v>3</v>
      </c>
      <c r="L9" s="41">
        <v>2</v>
      </c>
      <c r="M9" s="41"/>
      <c r="N9" s="41">
        <v>1</v>
      </c>
      <c r="O9" s="41">
        <v>1</v>
      </c>
      <c r="P9" s="41">
        <v>1</v>
      </c>
      <c r="Q9" s="41"/>
      <c r="R9" s="41"/>
      <c r="S9" s="41">
        <v>6</v>
      </c>
      <c r="T9" s="41">
        <v>10</v>
      </c>
      <c r="U9" s="41">
        <v>4</v>
      </c>
      <c r="V9" s="41">
        <v>6</v>
      </c>
      <c r="W9" s="41">
        <v>2</v>
      </c>
      <c r="X9" s="41">
        <v>1</v>
      </c>
      <c r="Y9" s="41">
        <v>1</v>
      </c>
      <c r="Z9" s="41">
        <v>1</v>
      </c>
      <c r="AA9" s="41">
        <v>1</v>
      </c>
      <c r="AB9" s="41">
        <v>4</v>
      </c>
      <c r="AC9" s="41">
        <v>7</v>
      </c>
      <c r="AD9" s="41"/>
      <c r="AE9" s="41">
        <v>3</v>
      </c>
      <c r="AF9" s="41">
        <v>3</v>
      </c>
      <c r="AG9" s="41"/>
      <c r="AH9" s="41">
        <v>1</v>
      </c>
      <c r="AI9" s="41"/>
      <c r="AJ9" s="41"/>
      <c r="AK9" s="41"/>
    </row>
    <row r="10" spans="1:37" s="35" customFormat="1" x14ac:dyDescent="0.2">
      <c r="B10" s="8" t="s">
        <v>37</v>
      </c>
      <c r="C10" s="24"/>
      <c r="D10" s="15">
        <v>101</v>
      </c>
      <c r="E10" s="15">
        <v>41</v>
      </c>
      <c r="F10" s="15">
        <v>49</v>
      </c>
      <c r="G10" s="15">
        <v>20</v>
      </c>
      <c r="H10" s="15">
        <v>12</v>
      </c>
      <c r="I10" s="15">
        <v>20</v>
      </c>
      <c r="J10" s="15">
        <v>3</v>
      </c>
      <c r="K10" s="15">
        <v>9</v>
      </c>
      <c r="L10" s="15">
        <v>3</v>
      </c>
      <c r="M10" s="15">
        <v>2</v>
      </c>
      <c r="N10" s="15">
        <v>9</v>
      </c>
      <c r="O10" s="15">
        <v>4</v>
      </c>
      <c r="P10" s="15">
        <v>1</v>
      </c>
      <c r="Q10" s="15">
        <v>3</v>
      </c>
      <c r="R10" s="15">
        <v>12</v>
      </c>
      <c r="S10" s="15">
        <v>40</v>
      </c>
      <c r="T10" s="15">
        <v>165</v>
      </c>
      <c r="U10" s="15">
        <v>83</v>
      </c>
      <c r="V10" s="15">
        <v>16</v>
      </c>
      <c r="W10" s="15">
        <v>12</v>
      </c>
      <c r="X10" s="15">
        <v>1</v>
      </c>
      <c r="Y10" s="15">
        <v>5</v>
      </c>
      <c r="Z10" s="15">
        <v>25</v>
      </c>
      <c r="AA10" s="15">
        <v>39</v>
      </c>
      <c r="AB10" s="15">
        <v>17</v>
      </c>
      <c r="AC10" s="15">
        <v>21</v>
      </c>
      <c r="AD10" s="15">
        <v>3</v>
      </c>
      <c r="AE10" s="15">
        <v>3</v>
      </c>
      <c r="AF10" s="15">
        <v>37</v>
      </c>
      <c r="AG10" s="15">
        <v>27</v>
      </c>
      <c r="AH10" s="15">
        <v>5</v>
      </c>
      <c r="AI10" s="15">
        <v>5</v>
      </c>
      <c r="AJ10" s="15">
        <v>3</v>
      </c>
      <c r="AK10" s="15">
        <v>3</v>
      </c>
    </row>
    <row r="11" spans="1:37" s="35" customFormat="1" x14ac:dyDescent="0.2">
      <c r="B11" s="39" t="s">
        <v>38</v>
      </c>
      <c r="C11" s="40"/>
      <c r="D11" s="41">
        <v>55</v>
      </c>
      <c r="E11" s="41">
        <v>24</v>
      </c>
      <c r="F11" s="41">
        <v>7</v>
      </c>
      <c r="G11" s="41">
        <v>5</v>
      </c>
      <c r="H11" s="41">
        <v>9</v>
      </c>
      <c r="I11" s="41">
        <v>23</v>
      </c>
      <c r="J11" s="41">
        <v>2</v>
      </c>
      <c r="K11" s="41">
        <v>5</v>
      </c>
      <c r="L11" s="41">
        <v>10</v>
      </c>
      <c r="M11" s="41">
        <v>4</v>
      </c>
      <c r="N11" s="41">
        <v>3</v>
      </c>
      <c r="O11" s="41">
        <v>5</v>
      </c>
      <c r="P11" s="41"/>
      <c r="Q11" s="41"/>
      <c r="R11" s="41">
        <v>3</v>
      </c>
      <c r="S11" s="41">
        <v>5</v>
      </c>
      <c r="T11" s="41">
        <v>68</v>
      </c>
      <c r="U11" s="41">
        <v>25</v>
      </c>
      <c r="V11" s="41">
        <v>5</v>
      </c>
      <c r="W11" s="41">
        <v>3</v>
      </c>
      <c r="X11" s="41"/>
      <c r="Y11" s="41"/>
      <c r="Z11" s="41">
        <v>11</v>
      </c>
      <c r="AA11" s="41">
        <v>27</v>
      </c>
      <c r="AB11" s="41">
        <v>60</v>
      </c>
      <c r="AC11" s="41">
        <v>29</v>
      </c>
      <c r="AD11" s="41">
        <v>4</v>
      </c>
      <c r="AE11" s="41">
        <v>5</v>
      </c>
      <c r="AF11" s="41">
        <v>23</v>
      </c>
      <c r="AG11" s="41">
        <v>22</v>
      </c>
      <c r="AH11" s="41">
        <v>4</v>
      </c>
      <c r="AI11" s="41">
        <v>5</v>
      </c>
      <c r="AJ11" s="41">
        <v>1</v>
      </c>
      <c r="AK11" s="41">
        <v>1</v>
      </c>
    </row>
    <row r="12" spans="1:37" s="35" customFormat="1" x14ac:dyDescent="0.2">
      <c r="B12" s="8" t="s">
        <v>39</v>
      </c>
      <c r="C12" s="24"/>
      <c r="D12" s="15">
        <v>36</v>
      </c>
      <c r="E12" s="15">
        <v>4</v>
      </c>
      <c r="F12" s="15"/>
      <c r="G12" s="15">
        <v>1</v>
      </c>
      <c r="H12" s="15">
        <v>32</v>
      </c>
      <c r="I12" s="15">
        <v>36</v>
      </c>
      <c r="J12" s="15">
        <v>4</v>
      </c>
      <c r="K12" s="15">
        <v>8</v>
      </c>
      <c r="L12" s="35">
        <v>2</v>
      </c>
      <c r="M12" s="15">
        <v>3</v>
      </c>
      <c r="N12" s="15">
        <v>2</v>
      </c>
      <c r="O12" s="15">
        <v>3</v>
      </c>
      <c r="P12" s="15"/>
      <c r="Q12" s="15"/>
      <c r="R12" s="15">
        <v>1</v>
      </c>
      <c r="S12" s="15">
        <v>9</v>
      </c>
      <c r="T12" s="15">
        <v>114</v>
      </c>
      <c r="U12" s="15">
        <v>33</v>
      </c>
      <c r="V12" s="15">
        <v>42</v>
      </c>
      <c r="W12" s="15">
        <v>6</v>
      </c>
      <c r="X12" s="15">
        <v>1</v>
      </c>
      <c r="Y12" s="15">
        <v>16</v>
      </c>
      <c r="Z12" s="15">
        <v>16</v>
      </c>
      <c r="AA12" s="15">
        <v>42</v>
      </c>
      <c r="AB12" s="15">
        <v>12</v>
      </c>
      <c r="AC12" s="15">
        <v>15</v>
      </c>
      <c r="AD12" s="15">
        <v>3</v>
      </c>
      <c r="AE12" s="15">
        <v>3</v>
      </c>
      <c r="AF12" s="15">
        <v>19</v>
      </c>
      <c r="AG12" s="15">
        <v>11</v>
      </c>
      <c r="AH12" s="15">
        <v>4</v>
      </c>
      <c r="AI12" s="15">
        <v>3</v>
      </c>
      <c r="AJ12" s="15">
        <v>3</v>
      </c>
      <c r="AK12" s="15">
        <v>1</v>
      </c>
    </row>
    <row r="13" spans="1:37" s="35" customFormat="1" x14ac:dyDescent="0.2">
      <c r="B13" s="39" t="s">
        <v>40</v>
      </c>
      <c r="C13" s="40"/>
      <c r="D13" s="41">
        <v>131</v>
      </c>
      <c r="E13" s="41">
        <v>51</v>
      </c>
      <c r="F13" s="41">
        <v>6</v>
      </c>
      <c r="G13" s="41">
        <v>12</v>
      </c>
      <c r="H13" s="41">
        <v>13</v>
      </c>
      <c r="I13" s="41">
        <v>15</v>
      </c>
      <c r="J13" s="41">
        <v>2</v>
      </c>
      <c r="K13" s="41">
        <v>4</v>
      </c>
      <c r="L13" s="41">
        <v>6</v>
      </c>
      <c r="M13" s="41">
        <v>2</v>
      </c>
      <c r="N13" s="41">
        <v>14</v>
      </c>
      <c r="O13" s="41">
        <v>8</v>
      </c>
      <c r="P13" s="41">
        <v>1</v>
      </c>
      <c r="Q13" s="41">
        <v>3</v>
      </c>
      <c r="R13" s="41">
        <v>49</v>
      </c>
      <c r="S13" s="41">
        <v>13</v>
      </c>
      <c r="T13" s="41">
        <v>152</v>
      </c>
      <c r="U13" s="41">
        <v>110</v>
      </c>
      <c r="V13" s="41">
        <v>7</v>
      </c>
      <c r="W13" s="41">
        <v>27</v>
      </c>
      <c r="X13" s="41">
        <v>5</v>
      </c>
      <c r="Y13" s="41">
        <v>1</v>
      </c>
      <c r="Z13" s="41">
        <v>19</v>
      </c>
      <c r="AA13" s="41">
        <v>12</v>
      </c>
      <c r="AB13" s="41">
        <v>16</v>
      </c>
      <c r="AC13" s="41">
        <v>43</v>
      </c>
      <c r="AD13" s="41">
        <v>9</v>
      </c>
      <c r="AE13" s="41">
        <v>35</v>
      </c>
      <c r="AF13" s="41">
        <v>61</v>
      </c>
      <c r="AG13" s="41">
        <v>53</v>
      </c>
      <c r="AH13" s="41">
        <v>16</v>
      </c>
      <c r="AI13" s="41">
        <v>19</v>
      </c>
      <c r="AJ13" s="41">
        <v>2</v>
      </c>
      <c r="AK13" s="41">
        <v>2</v>
      </c>
    </row>
    <row r="14" spans="1:37" s="35" customFormat="1" x14ac:dyDescent="0.2">
      <c r="B14" s="8" t="s">
        <v>41</v>
      </c>
      <c r="C14" s="24"/>
      <c r="D14" s="15">
        <v>70</v>
      </c>
      <c r="E14" s="15">
        <v>20</v>
      </c>
      <c r="F14" s="15">
        <v>4</v>
      </c>
      <c r="G14" s="15">
        <v>6</v>
      </c>
      <c r="H14" s="15">
        <v>6</v>
      </c>
      <c r="I14" s="15">
        <v>20</v>
      </c>
      <c r="J14" s="15">
        <v>4</v>
      </c>
      <c r="K14" s="15">
        <v>7</v>
      </c>
      <c r="L14" s="15">
        <v>7</v>
      </c>
      <c r="M14" s="15">
        <v>4</v>
      </c>
      <c r="N14" s="15">
        <v>9</v>
      </c>
      <c r="O14" s="15">
        <v>8</v>
      </c>
      <c r="P14" s="15">
        <v>4</v>
      </c>
      <c r="Q14" s="15">
        <v>5</v>
      </c>
      <c r="R14" s="15">
        <v>13</v>
      </c>
      <c r="S14" s="15">
        <v>37</v>
      </c>
      <c r="T14" s="15">
        <v>76</v>
      </c>
      <c r="U14" s="15">
        <v>30</v>
      </c>
      <c r="V14" s="15">
        <v>10</v>
      </c>
      <c r="W14" s="15">
        <v>8</v>
      </c>
      <c r="X14" s="15">
        <v>3</v>
      </c>
      <c r="Y14" s="15">
        <v>19</v>
      </c>
      <c r="Z14" s="15">
        <v>7</v>
      </c>
      <c r="AA14" s="15">
        <v>10</v>
      </c>
      <c r="AB14" s="15">
        <v>12</v>
      </c>
      <c r="AC14" s="15">
        <v>13</v>
      </c>
      <c r="AD14" s="15">
        <v>2</v>
      </c>
      <c r="AE14" s="15">
        <v>1</v>
      </c>
      <c r="AF14" s="15">
        <v>31</v>
      </c>
      <c r="AG14" s="15">
        <v>23</v>
      </c>
      <c r="AH14" s="15">
        <v>10</v>
      </c>
      <c r="AI14" s="15">
        <v>10</v>
      </c>
      <c r="AJ14" s="15">
        <v>0</v>
      </c>
      <c r="AK14" s="15">
        <v>0</v>
      </c>
    </row>
    <row r="15" spans="1:37" s="35" customFormat="1" x14ac:dyDescent="0.2">
      <c r="B15" s="39" t="s">
        <v>42</v>
      </c>
      <c r="C15" s="40"/>
      <c r="D15" s="41">
        <v>57</v>
      </c>
      <c r="E15" s="41">
        <v>15</v>
      </c>
      <c r="F15" s="41">
        <v>3</v>
      </c>
      <c r="G15" s="41">
        <v>5</v>
      </c>
      <c r="H15" s="41">
        <v>32</v>
      </c>
      <c r="I15" s="41">
        <v>169</v>
      </c>
      <c r="J15" s="41">
        <v>1</v>
      </c>
      <c r="K15" s="41">
        <v>3</v>
      </c>
      <c r="L15" s="41">
        <v>3</v>
      </c>
      <c r="M15" s="41">
        <v>3</v>
      </c>
      <c r="N15" s="41">
        <v>5</v>
      </c>
      <c r="O15" s="41">
        <v>3</v>
      </c>
      <c r="P15" s="41">
        <v>2</v>
      </c>
      <c r="Q15" s="41">
        <v>4</v>
      </c>
      <c r="R15" s="41">
        <v>13</v>
      </c>
      <c r="S15" s="41">
        <v>24</v>
      </c>
      <c r="T15" s="41">
        <v>63</v>
      </c>
      <c r="U15" s="41">
        <v>44</v>
      </c>
      <c r="V15" s="41">
        <v>2</v>
      </c>
      <c r="W15" s="41">
        <v>11</v>
      </c>
      <c r="X15" s="41">
        <v>1</v>
      </c>
      <c r="Y15" s="41">
        <v>4</v>
      </c>
      <c r="Z15" s="41">
        <v>18</v>
      </c>
      <c r="AA15" s="41">
        <v>31</v>
      </c>
      <c r="AB15" s="41">
        <v>19</v>
      </c>
      <c r="AC15" s="41">
        <v>21</v>
      </c>
      <c r="AD15" s="41">
        <v>8</v>
      </c>
      <c r="AE15" s="41">
        <v>8</v>
      </c>
      <c r="AF15" s="41">
        <v>29</v>
      </c>
      <c r="AG15" s="41">
        <v>19</v>
      </c>
      <c r="AH15" s="41">
        <v>64</v>
      </c>
      <c r="AI15" s="41">
        <v>19</v>
      </c>
      <c r="AJ15" s="41">
        <v>3</v>
      </c>
      <c r="AK15" s="41">
        <v>1</v>
      </c>
    </row>
    <row r="16" spans="1:37" s="35" customFormat="1" x14ac:dyDescent="0.2">
      <c r="B16" s="8" t="s">
        <v>43</v>
      </c>
      <c r="C16" s="24"/>
      <c r="D16" s="15">
        <v>13</v>
      </c>
      <c r="E16" s="15">
        <v>7</v>
      </c>
      <c r="F16" s="15">
        <v>3</v>
      </c>
      <c r="G16" s="15">
        <v>3</v>
      </c>
      <c r="H16" s="15">
        <v>1</v>
      </c>
      <c r="I16" s="15">
        <v>7</v>
      </c>
      <c r="J16" s="15">
        <v>2</v>
      </c>
      <c r="K16" s="15">
        <v>5</v>
      </c>
      <c r="L16" s="15">
        <v>1</v>
      </c>
      <c r="M16" s="15">
        <v>1</v>
      </c>
      <c r="N16" s="15"/>
      <c r="O16" s="15">
        <v>2</v>
      </c>
      <c r="P16" s="15">
        <v>1</v>
      </c>
      <c r="Q16" s="15">
        <v>2</v>
      </c>
      <c r="R16" s="15">
        <v>2</v>
      </c>
      <c r="S16" s="15">
        <v>4</v>
      </c>
      <c r="T16" s="15">
        <v>115</v>
      </c>
      <c r="U16" s="15">
        <v>19</v>
      </c>
      <c r="V16" s="15">
        <v>5</v>
      </c>
      <c r="W16" s="15">
        <v>2</v>
      </c>
      <c r="X16" s="15">
        <v>1</v>
      </c>
      <c r="Y16" s="15">
        <v>11</v>
      </c>
      <c r="Z16" s="15">
        <v>3</v>
      </c>
      <c r="AA16" s="15">
        <v>4</v>
      </c>
      <c r="AB16" s="15">
        <v>2</v>
      </c>
      <c r="AC16" s="15">
        <v>5</v>
      </c>
      <c r="AD16" s="15"/>
      <c r="AE16" s="15">
        <v>2</v>
      </c>
      <c r="AF16" s="15">
        <v>10</v>
      </c>
      <c r="AG16" s="15">
        <v>13</v>
      </c>
      <c r="AH16" s="15">
        <v>2</v>
      </c>
      <c r="AI16" s="15">
        <v>4</v>
      </c>
      <c r="AJ16" s="15">
        <v>3</v>
      </c>
      <c r="AK16" s="15">
        <v>2</v>
      </c>
    </row>
    <row r="17" spans="2:37" s="35" customFormat="1" x14ac:dyDescent="0.2">
      <c r="B17" s="39" t="s">
        <v>44</v>
      </c>
      <c r="C17" s="40"/>
      <c r="D17" s="41">
        <v>198</v>
      </c>
      <c r="E17" s="41">
        <v>72</v>
      </c>
      <c r="F17" s="41">
        <v>24</v>
      </c>
      <c r="G17" s="41">
        <v>30</v>
      </c>
      <c r="H17" s="41">
        <v>81</v>
      </c>
      <c r="I17" s="41">
        <v>103</v>
      </c>
      <c r="J17" s="41">
        <v>14</v>
      </c>
      <c r="K17" s="41">
        <v>25</v>
      </c>
      <c r="L17" s="41">
        <v>13</v>
      </c>
      <c r="M17" s="41">
        <v>4</v>
      </c>
      <c r="N17" s="41">
        <v>20</v>
      </c>
      <c r="O17" s="41">
        <v>5</v>
      </c>
      <c r="P17" s="41">
        <v>9</v>
      </c>
      <c r="Q17" s="41">
        <v>2</v>
      </c>
      <c r="R17" s="41">
        <v>28</v>
      </c>
      <c r="S17" s="41">
        <v>48</v>
      </c>
      <c r="T17" s="41">
        <v>163</v>
      </c>
      <c r="U17" s="41">
        <v>75</v>
      </c>
      <c r="V17" s="41">
        <v>9</v>
      </c>
      <c r="W17" s="41">
        <v>15</v>
      </c>
      <c r="X17" s="41">
        <v>7</v>
      </c>
      <c r="Y17" s="41">
        <v>15</v>
      </c>
      <c r="Z17" s="41">
        <v>42</v>
      </c>
      <c r="AA17" s="41">
        <v>201</v>
      </c>
      <c r="AB17" s="41">
        <v>14</v>
      </c>
      <c r="AC17" s="41">
        <v>31</v>
      </c>
      <c r="AD17" s="41">
        <v>5</v>
      </c>
      <c r="AE17" s="41">
        <v>7</v>
      </c>
      <c r="AF17" s="41">
        <v>133</v>
      </c>
      <c r="AG17" s="41">
        <v>66</v>
      </c>
      <c r="AH17" s="41">
        <v>25</v>
      </c>
      <c r="AI17" s="41">
        <v>24</v>
      </c>
      <c r="AJ17" s="41">
        <v>14</v>
      </c>
      <c r="AK17" s="41">
        <v>16</v>
      </c>
    </row>
    <row r="18" spans="2:37" s="35" customFormat="1" x14ac:dyDescent="0.2">
      <c r="B18" s="8" t="s">
        <v>45</v>
      </c>
      <c r="C18" s="24"/>
      <c r="D18" s="15">
        <v>93</v>
      </c>
      <c r="E18" s="15">
        <v>26</v>
      </c>
      <c r="F18" s="15">
        <v>9</v>
      </c>
      <c r="G18" s="15">
        <v>13</v>
      </c>
      <c r="H18" s="15">
        <v>27</v>
      </c>
      <c r="I18" s="15">
        <v>26</v>
      </c>
      <c r="J18" s="15">
        <v>3</v>
      </c>
      <c r="K18" s="15">
        <v>9</v>
      </c>
      <c r="L18" s="15"/>
      <c r="M18" s="15"/>
      <c r="N18" s="15">
        <v>4</v>
      </c>
      <c r="O18" s="15">
        <v>4</v>
      </c>
      <c r="P18" s="15"/>
      <c r="Q18" s="15"/>
      <c r="R18" s="15">
        <v>18</v>
      </c>
      <c r="S18" s="15">
        <v>29</v>
      </c>
      <c r="T18" s="15">
        <v>75</v>
      </c>
      <c r="U18" s="15">
        <v>37</v>
      </c>
      <c r="V18" s="15">
        <v>4</v>
      </c>
      <c r="W18" s="15">
        <v>2</v>
      </c>
      <c r="X18" s="15">
        <v>2</v>
      </c>
      <c r="Y18" s="15">
        <v>40</v>
      </c>
      <c r="Z18" s="15">
        <v>22</v>
      </c>
      <c r="AA18" s="15">
        <v>22</v>
      </c>
      <c r="AB18" s="15">
        <v>19</v>
      </c>
      <c r="AC18" s="15">
        <v>12</v>
      </c>
      <c r="AD18" s="15">
        <v>3</v>
      </c>
      <c r="AE18" s="15">
        <v>2</v>
      </c>
      <c r="AF18" s="15">
        <v>29</v>
      </c>
      <c r="AG18" s="15">
        <v>29</v>
      </c>
      <c r="AH18" s="15">
        <v>7</v>
      </c>
      <c r="AI18" s="15">
        <v>10</v>
      </c>
      <c r="AJ18" s="15">
        <v>7</v>
      </c>
      <c r="AK18" s="15">
        <v>5</v>
      </c>
    </row>
    <row r="19" spans="2:37" s="35" customFormat="1" x14ac:dyDescent="0.2">
      <c r="B19" s="39" t="s">
        <v>46</v>
      </c>
      <c r="C19" s="40"/>
      <c r="D19" s="41">
        <v>13</v>
      </c>
      <c r="E19" s="41">
        <v>1</v>
      </c>
      <c r="F19" s="41">
        <v>1</v>
      </c>
      <c r="G19" s="41">
        <v>4</v>
      </c>
      <c r="H19" s="41">
        <v>5</v>
      </c>
      <c r="I19" s="41">
        <v>10</v>
      </c>
      <c r="J19" s="41">
        <v>3</v>
      </c>
      <c r="K19" s="41">
        <v>3</v>
      </c>
      <c r="L19" s="41">
        <v>2</v>
      </c>
      <c r="M19" s="41">
        <v>2</v>
      </c>
      <c r="N19" s="41"/>
      <c r="O19" s="41">
        <v>1</v>
      </c>
      <c r="P19" s="41">
        <v>2</v>
      </c>
      <c r="Q19" s="41">
        <v>2</v>
      </c>
      <c r="R19" s="41">
        <v>2</v>
      </c>
      <c r="S19" s="41">
        <v>5</v>
      </c>
      <c r="T19" s="41">
        <v>35</v>
      </c>
      <c r="U19" s="41">
        <v>4</v>
      </c>
      <c r="V19" s="41">
        <v>2</v>
      </c>
      <c r="W19" s="41">
        <v>1</v>
      </c>
      <c r="X19" s="41"/>
      <c r="Y19" s="41">
        <v>1</v>
      </c>
      <c r="Z19" s="41">
        <v>6</v>
      </c>
      <c r="AA19" s="41">
        <v>5</v>
      </c>
      <c r="AB19" s="41">
        <v>11</v>
      </c>
      <c r="AC19" s="41">
        <v>10</v>
      </c>
      <c r="AD19" s="41"/>
      <c r="AE19" s="41">
        <v>1</v>
      </c>
      <c r="AF19" s="41">
        <v>7</v>
      </c>
      <c r="AG19" s="41">
        <v>7</v>
      </c>
      <c r="AH19" s="41">
        <v>4</v>
      </c>
      <c r="AI19" s="41">
        <v>3</v>
      </c>
      <c r="AJ19" s="41">
        <v>1</v>
      </c>
      <c r="AK19" s="41"/>
    </row>
    <row r="20" spans="2:37" s="35" customFormat="1" x14ac:dyDescent="0.2">
      <c r="B20" s="8" t="s">
        <v>47</v>
      </c>
      <c r="C20" s="24"/>
      <c r="D20" s="15">
        <v>53</v>
      </c>
      <c r="E20" s="15">
        <v>17</v>
      </c>
      <c r="F20" s="15">
        <v>2</v>
      </c>
      <c r="G20" s="15">
        <v>2</v>
      </c>
      <c r="H20" s="15">
        <v>8</v>
      </c>
      <c r="I20" s="15">
        <v>8</v>
      </c>
      <c r="J20" s="15">
        <v>2</v>
      </c>
      <c r="K20" s="15">
        <v>3</v>
      </c>
      <c r="L20" s="15"/>
      <c r="M20" s="15"/>
      <c r="N20" s="15"/>
      <c r="O20" s="15"/>
      <c r="P20" s="15">
        <v>1</v>
      </c>
      <c r="Q20" s="15">
        <v>2</v>
      </c>
      <c r="R20" s="15">
        <v>3</v>
      </c>
      <c r="S20" s="15">
        <v>2</v>
      </c>
      <c r="T20" s="15">
        <v>25</v>
      </c>
      <c r="U20" s="15">
        <v>16</v>
      </c>
      <c r="V20" s="15">
        <v>6</v>
      </c>
      <c r="W20" s="15">
        <v>6</v>
      </c>
      <c r="X20" s="15"/>
      <c r="Y20" s="15">
        <v>1</v>
      </c>
      <c r="Z20" s="15">
        <v>10</v>
      </c>
      <c r="AA20" s="15">
        <v>22</v>
      </c>
      <c r="AB20" s="15">
        <v>12</v>
      </c>
      <c r="AC20" s="15">
        <v>14</v>
      </c>
      <c r="AD20" s="15"/>
      <c r="AE20" s="15"/>
      <c r="AF20" s="15">
        <v>10</v>
      </c>
      <c r="AG20" s="15">
        <v>8</v>
      </c>
      <c r="AH20" s="15">
        <v>1</v>
      </c>
      <c r="AI20" s="15">
        <v>1</v>
      </c>
      <c r="AJ20" s="15">
        <v>1</v>
      </c>
      <c r="AK20" s="15">
        <v>1</v>
      </c>
    </row>
    <row r="21" spans="2:37" s="35" customFormat="1" x14ac:dyDescent="0.2">
      <c r="B21" s="39" t="s">
        <v>48</v>
      </c>
      <c r="C21" s="40"/>
      <c r="D21" s="41">
        <v>474</v>
      </c>
      <c r="E21" s="41">
        <v>111</v>
      </c>
      <c r="F21" s="41">
        <v>18</v>
      </c>
      <c r="G21" s="41">
        <v>33</v>
      </c>
      <c r="H21" s="41">
        <v>22</v>
      </c>
      <c r="I21" s="41">
        <v>54</v>
      </c>
      <c r="J21" s="41">
        <v>1</v>
      </c>
      <c r="K21" s="41">
        <v>11</v>
      </c>
      <c r="L21" s="41">
        <v>7</v>
      </c>
      <c r="M21" s="41">
        <v>2</v>
      </c>
      <c r="N21" s="41">
        <v>6</v>
      </c>
      <c r="O21" s="41">
        <v>5</v>
      </c>
      <c r="P21" s="41"/>
      <c r="Q21" s="41"/>
      <c r="R21" s="41">
        <v>6</v>
      </c>
      <c r="S21" s="41">
        <v>39</v>
      </c>
      <c r="T21" s="41">
        <v>132</v>
      </c>
      <c r="U21" s="41">
        <v>54</v>
      </c>
      <c r="V21" s="41">
        <v>14</v>
      </c>
      <c r="W21" s="41">
        <v>20</v>
      </c>
      <c r="X21" s="41">
        <v>2</v>
      </c>
      <c r="Y21" s="41">
        <v>14</v>
      </c>
      <c r="Z21" s="41">
        <v>25</v>
      </c>
      <c r="AA21" s="41">
        <v>38</v>
      </c>
      <c r="AB21" s="41">
        <v>23</v>
      </c>
      <c r="AC21" s="41">
        <v>22</v>
      </c>
      <c r="AD21" s="41">
        <v>2</v>
      </c>
      <c r="AE21" s="41">
        <v>7</v>
      </c>
      <c r="AF21" s="41">
        <v>74</v>
      </c>
      <c r="AG21" s="41">
        <v>48</v>
      </c>
      <c r="AH21" s="41">
        <v>11</v>
      </c>
      <c r="AI21" s="41">
        <v>4</v>
      </c>
      <c r="AJ21" s="41">
        <v>3</v>
      </c>
      <c r="AK21" s="41">
        <v>2</v>
      </c>
    </row>
    <row r="22" spans="2:37" s="35" customFormat="1" x14ac:dyDescent="0.2">
      <c r="B22" s="8" t="s">
        <v>49</v>
      </c>
      <c r="C22" s="24"/>
      <c r="D22" s="15">
        <v>60</v>
      </c>
      <c r="E22" s="15">
        <v>18</v>
      </c>
      <c r="F22" s="15">
        <v>1</v>
      </c>
      <c r="G22" s="15">
        <v>1</v>
      </c>
      <c r="H22" s="15">
        <v>5</v>
      </c>
      <c r="I22" s="15">
        <v>18</v>
      </c>
      <c r="J22" s="15"/>
      <c r="K22" s="15">
        <v>4</v>
      </c>
      <c r="L22" s="15"/>
      <c r="M22" s="15">
        <v>1</v>
      </c>
      <c r="N22" s="15">
        <v>3</v>
      </c>
      <c r="O22" s="15">
        <v>3</v>
      </c>
      <c r="P22" s="15"/>
      <c r="Q22" s="15"/>
      <c r="R22" s="15">
        <v>2</v>
      </c>
      <c r="S22" s="15">
        <v>7</v>
      </c>
      <c r="T22" s="15">
        <v>65</v>
      </c>
      <c r="U22" s="15">
        <v>24</v>
      </c>
      <c r="V22" s="15">
        <v>2</v>
      </c>
      <c r="W22" s="15">
        <v>4</v>
      </c>
      <c r="X22" s="15"/>
      <c r="Y22" s="15"/>
      <c r="Z22" s="15">
        <v>10</v>
      </c>
      <c r="AA22" s="15">
        <v>28</v>
      </c>
      <c r="AB22" s="15">
        <v>15</v>
      </c>
      <c r="AC22" s="15">
        <v>13</v>
      </c>
      <c r="AD22" s="15">
        <v>2</v>
      </c>
      <c r="AE22" s="15">
        <v>1</v>
      </c>
      <c r="AF22" s="15">
        <v>6</v>
      </c>
      <c r="AG22" s="15">
        <v>6</v>
      </c>
      <c r="AH22" s="15"/>
      <c r="AI22" s="15">
        <v>1</v>
      </c>
      <c r="AJ22" s="15"/>
      <c r="AK22" s="15"/>
    </row>
    <row r="23" spans="2:37" s="35" customFormat="1" x14ac:dyDescent="0.2">
      <c r="B23" s="39" t="s">
        <v>50</v>
      </c>
      <c r="C23" s="40"/>
      <c r="D23" s="41">
        <v>118</v>
      </c>
      <c r="E23" s="41">
        <v>29</v>
      </c>
      <c r="F23" s="41">
        <v>10</v>
      </c>
      <c r="G23" s="41">
        <v>9</v>
      </c>
      <c r="H23" s="41">
        <v>15</v>
      </c>
      <c r="I23" s="41">
        <v>27</v>
      </c>
      <c r="J23" s="41">
        <v>10</v>
      </c>
      <c r="K23" s="41">
        <v>14</v>
      </c>
      <c r="L23" s="41">
        <v>4</v>
      </c>
      <c r="M23" s="41">
        <v>4</v>
      </c>
      <c r="N23" s="41">
        <v>4</v>
      </c>
      <c r="O23" s="41">
        <v>4</v>
      </c>
      <c r="P23" s="41">
        <v>2</v>
      </c>
      <c r="Q23" s="41"/>
      <c r="R23" s="41">
        <v>7</v>
      </c>
      <c r="S23" s="41">
        <v>11</v>
      </c>
      <c r="T23" s="41">
        <v>173</v>
      </c>
      <c r="U23" s="41">
        <v>92</v>
      </c>
      <c r="V23" s="41">
        <v>14</v>
      </c>
      <c r="W23" s="41">
        <v>14</v>
      </c>
      <c r="X23" s="41">
        <v>1</v>
      </c>
      <c r="Y23" s="41">
        <v>30</v>
      </c>
      <c r="Z23" s="41">
        <v>44</v>
      </c>
      <c r="AA23" s="41">
        <v>59</v>
      </c>
      <c r="AB23" s="41">
        <v>24</v>
      </c>
      <c r="AC23" s="41">
        <v>29</v>
      </c>
      <c r="AD23" s="42">
        <v>2</v>
      </c>
      <c r="AE23" s="41">
        <v>3</v>
      </c>
      <c r="AF23" s="41">
        <v>42</v>
      </c>
      <c r="AG23" s="41">
        <v>37</v>
      </c>
      <c r="AH23" s="41">
        <v>10</v>
      </c>
      <c r="AI23" s="41">
        <v>11</v>
      </c>
      <c r="AJ23" s="41">
        <v>4</v>
      </c>
      <c r="AK23" s="41">
        <v>4</v>
      </c>
    </row>
    <row r="24" spans="2:37" s="35" customFormat="1" x14ac:dyDescent="0.2">
      <c r="B24" s="8" t="s">
        <v>34</v>
      </c>
      <c r="C24" s="24"/>
      <c r="D24" s="15">
        <v>91</v>
      </c>
      <c r="E24" s="15">
        <v>31</v>
      </c>
      <c r="F24" s="15">
        <v>10</v>
      </c>
      <c r="G24" s="15">
        <v>11</v>
      </c>
      <c r="H24" s="15">
        <v>38</v>
      </c>
      <c r="I24" s="15">
        <v>58</v>
      </c>
      <c r="J24" s="15">
        <v>4</v>
      </c>
      <c r="K24" s="15">
        <v>7</v>
      </c>
      <c r="L24" s="15">
        <v>11</v>
      </c>
      <c r="M24" s="15">
        <v>4</v>
      </c>
      <c r="N24" s="15">
        <v>7</v>
      </c>
      <c r="O24" s="15">
        <v>4</v>
      </c>
      <c r="P24" s="15">
        <v>1</v>
      </c>
      <c r="Q24" s="15">
        <v>3</v>
      </c>
      <c r="R24" s="15">
        <v>8</v>
      </c>
      <c r="S24" s="15">
        <v>23</v>
      </c>
      <c r="T24" s="15">
        <v>106</v>
      </c>
      <c r="U24" s="15">
        <v>79</v>
      </c>
      <c r="V24" s="15">
        <v>31</v>
      </c>
      <c r="W24" s="15">
        <v>20</v>
      </c>
      <c r="X24" s="15">
        <v>1</v>
      </c>
      <c r="Y24" s="15">
        <v>4</v>
      </c>
      <c r="Z24" s="15">
        <v>23</v>
      </c>
      <c r="AA24" s="15">
        <v>40</v>
      </c>
      <c r="AB24" s="15">
        <v>41</v>
      </c>
      <c r="AC24" s="15">
        <v>54</v>
      </c>
      <c r="AD24" s="15">
        <v>10</v>
      </c>
      <c r="AE24" s="15">
        <v>9</v>
      </c>
      <c r="AF24" s="15">
        <v>44</v>
      </c>
      <c r="AG24" s="15">
        <v>41</v>
      </c>
      <c r="AH24" s="15">
        <v>14</v>
      </c>
      <c r="AI24" s="15">
        <v>15</v>
      </c>
      <c r="AJ24" s="15">
        <v>22</v>
      </c>
      <c r="AK24" s="15">
        <v>14</v>
      </c>
    </row>
    <row r="25" spans="2:37" s="35" customFormat="1" x14ac:dyDescent="0.2">
      <c r="B25" s="39" t="s">
        <v>51</v>
      </c>
      <c r="C25" s="40"/>
      <c r="D25" s="41">
        <v>17</v>
      </c>
      <c r="E25" s="41">
        <v>3</v>
      </c>
      <c r="F25" s="41"/>
      <c r="G25" s="41"/>
      <c r="H25" s="41">
        <v>7</v>
      </c>
      <c r="I25" s="41">
        <v>7</v>
      </c>
      <c r="J25" s="41">
        <v>1</v>
      </c>
      <c r="K25" s="41">
        <v>1</v>
      </c>
      <c r="L25" s="41">
        <v>2</v>
      </c>
      <c r="M25" s="41">
        <v>1</v>
      </c>
      <c r="N25" s="41"/>
      <c r="O25" s="41"/>
      <c r="P25" s="41"/>
      <c r="Q25" s="41"/>
      <c r="R25" s="41">
        <v>2</v>
      </c>
      <c r="S25" s="41">
        <v>6</v>
      </c>
      <c r="T25" s="41">
        <v>22</v>
      </c>
      <c r="U25" s="41">
        <v>7</v>
      </c>
      <c r="V25" s="41">
        <v>5</v>
      </c>
      <c r="W25" s="41">
        <v>5</v>
      </c>
      <c r="X25" s="41"/>
      <c r="Y25" s="41"/>
      <c r="Z25" s="41">
        <v>4</v>
      </c>
      <c r="AA25" s="41">
        <v>4</v>
      </c>
      <c r="AB25" s="41">
        <v>1</v>
      </c>
      <c r="AC25" s="41">
        <v>6</v>
      </c>
      <c r="AD25" s="41"/>
      <c r="AE25" s="41">
        <v>3</v>
      </c>
      <c r="AF25" s="41">
        <v>5</v>
      </c>
      <c r="AG25" s="41">
        <v>5</v>
      </c>
      <c r="AH25" s="41">
        <v>2</v>
      </c>
      <c r="AI25" s="41">
        <v>3</v>
      </c>
      <c r="AJ25" s="41">
        <v>2</v>
      </c>
      <c r="AK25" s="41"/>
    </row>
    <row r="26" spans="2:37" s="35" customFormat="1" x14ac:dyDescent="0.2">
      <c r="B26" s="8" t="s">
        <v>8</v>
      </c>
      <c r="C26" s="24"/>
      <c r="D26" s="37">
        <v>699</v>
      </c>
      <c r="E26" s="37">
        <v>232</v>
      </c>
      <c r="F26" s="37">
        <v>63</v>
      </c>
      <c r="G26" s="37">
        <v>76</v>
      </c>
      <c r="H26" s="37">
        <v>112</v>
      </c>
      <c r="I26" s="37">
        <v>164</v>
      </c>
      <c r="J26" s="37">
        <v>51</v>
      </c>
      <c r="K26" s="37">
        <v>148</v>
      </c>
      <c r="L26" s="37">
        <v>21</v>
      </c>
      <c r="M26" s="37">
        <v>8</v>
      </c>
      <c r="N26" s="37">
        <v>37</v>
      </c>
      <c r="O26" s="37">
        <v>24</v>
      </c>
      <c r="P26" s="37">
        <v>3</v>
      </c>
      <c r="Q26" s="37">
        <v>3</v>
      </c>
      <c r="R26" s="37">
        <v>62</v>
      </c>
      <c r="S26" s="37">
        <v>204</v>
      </c>
      <c r="T26" s="37">
        <v>555</v>
      </c>
      <c r="U26" s="37">
        <v>253</v>
      </c>
      <c r="V26" s="37">
        <v>51</v>
      </c>
      <c r="W26" s="37">
        <v>47</v>
      </c>
      <c r="X26" s="37">
        <v>25</v>
      </c>
      <c r="Y26" s="37">
        <v>169</v>
      </c>
      <c r="Z26" s="37">
        <v>88</v>
      </c>
      <c r="AA26" s="37">
        <v>158</v>
      </c>
      <c r="AB26" s="37">
        <v>38</v>
      </c>
      <c r="AC26" s="37">
        <v>70</v>
      </c>
      <c r="AD26" s="37">
        <v>13</v>
      </c>
      <c r="AE26" s="37">
        <v>14</v>
      </c>
      <c r="AF26" s="37">
        <v>306</v>
      </c>
      <c r="AG26" s="37">
        <v>272</v>
      </c>
      <c r="AH26" s="37">
        <v>66</v>
      </c>
      <c r="AI26" s="37">
        <v>66</v>
      </c>
      <c r="AJ26" s="37">
        <v>8</v>
      </c>
      <c r="AK26" s="37">
        <v>10</v>
      </c>
    </row>
    <row r="27" spans="2:37" s="35" customFormat="1" x14ac:dyDescent="0.2">
      <c r="B27" s="39" t="s">
        <v>52</v>
      </c>
      <c r="C27" s="40"/>
      <c r="D27" s="41">
        <v>51</v>
      </c>
      <c r="E27" s="41">
        <v>16</v>
      </c>
      <c r="F27" s="41">
        <v>5</v>
      </c>
      <c r="G27" s="41">
        <v>5</v>
      </c>
      <c r="H27" s="41">
        <v>7</v>
      </c>
      <c r="I27" s="41">
        <v>12</v>
      </c>
      <c r="J27" s="41"/>
      <c r="K27" s="41">
        <v>2</v>
      </c>
      <c r="L27" s="41">
        <v>50</v>
      </c>
      <c r="M27" s="41">
        <v>10</v>
      </c>
      <c r="N27" s="41">
        <v>4</v>
      </c>
      <c r="O27" s="41">
        <v>1</v>
      </c>
      <c r="P27" s="41"/>
      <c r="Q27" s="41">
        <v>2</v>
      </c>
      <c r="R27" s="41">
        <v>3</v>
      </c>
      <c r="S27" s="41">
        <v>16</v>
      </c>
      <c r="T27" s="41">
        <v>57</v>
      </c>
      <c r="U27" s="41">
        <v>30</v>
      </c>
      <c r="V27" s="41">
        <v>4</v>
      </c>
      <c r="W27" s="41">
        <v>6</v>
      </c>
      <c r="X27" s="41"/>
      <c r="Y27" s="41"/>
      <c r="Z27" s="41">
        <v>9</v>
      </c>
      <c r="AA27" s="41">
        <v>14</v>
      </c>
      <c r="AB27" s="41">
        <v>43</v>
      </c>
      <c r="AC27" s="41">
        <v>25</v>
      </c>
      <c r="AD27" s="41"/>
      <c r="AE27" s="41"/>
      <c r="AF27" s="41">
        <v>13</v>
      </c>
      <c r="AG27" s="41">
        <v>10</v>
      </c>
      <c r="AH27" s="41">
        <v>8</v>
      </c>
      <c r="AI27" s="41">
        <v>9</v>
      </c>
      <c r="AJ27" s="41">
        <v>6</v>
      </c>
      <c r="AK27" s="41">
        <v>10</v>
      </c>
    </row>
    <row r="28" spans="2:37" x14ac:dyDescent="0.2">
      <c r="B28" s="6" t="s">
        <v>10</v>
      </c>
      <c r="C28" s="23"/>
      <c r="D28" s="28">
        <f t="shared" ref="D28:AK28" si="0">SUM(D7:D27)</f>
        <v>2605</v>
      </c>
      <c r="E28" s="28">
        <f t="shared" si="0"/>
        <v>804</v>
      </c>
      <c r="F28" s="28">
        <f t="shared" si="0"/>
        <v>233</v>
      </c>
      <c r="G28" s="28">
        <f t="shared" si="0"/>
        <v>258</v>
      </c>
      <c r="H28" s="28">
        <f t="shared" si="0"/>
        <v>490</v>
      </c>
      <c r="I28" s="28">
        <f t="shared" si="0"/>
        <v>874</v>
      </c>
      <c r="J28" s="28">
        <f t="shared" si="0"/>
        <v>124</v>
      </c>
      <c r="K28" s="28">
        <f t="shared" si="0"/>
        <v>315</v>
      </c>
      <c r="L28" s="28">
        <f t="shared" si="0"/>
        <v>168</v>
      </c>
      <c r="M28" s="28">
        <f t="shared" si="0"/>
        <v>67</v>
      </c>
      <c r="N28" s="28">
        <f t="shared" si="0"/>
        <v>141</v>
      </c>
      <c r="O28" s="28">
        <f t="shared" si="0"/>
        <v>97</v>
      </c>
      <c r="P28" s="28">
        <f t="shared" si="0"/>
        <v>31</v>
      </c>
      <c r="Q28" s="28">
        <f t="shared" si="0"/>
        <v>35</v>
      </c>
      <c r="R28" s="28">
        <f t="shared" si="0"/>
        <v>260</v>
      </c>
      <c r="S28" s="28">
        <f t="shared" si="0"/>
        <v>593</v>
      </c>
      <c r="T28" s="28">
        <f t="shared" si="0"/>
        <v>2514</v>
      </c>
      <c r="U28" s="28">
        <f t="shared" si="0"/>
        <v>1197</v>
      </c>
      <c r="V28" s="28">
        <f t="shared" si="0"/>
        <v>514</v>
      </c>
      <c r="W28" s="28">
        <f t="shared" si="0"/>
        <v>268</v>
      </c>
      <c r="X28" s="28">
        <f t="shared" si="0"/>
        <v>60</v>
      </c>
      <c r="Y28" s="28">
        <f t="shared" si="0"/>
        <v>363</v>
      </c>
      <c r="Z28" s="28">
        <f t="shared" si="0"/>
        <v>420</v>
      </c>
      <c r="AA28" s="28">
        <f t="shared" si="0"/>
        <v>841</v>
      </c>
      <c r="AB28" s="28">
        <f t="shared" si="0"/>
        <v>431</v>
      </c>
      <c r="AC28" s="28">
        <f t="shared" si="0"/>
        <v>500</v>
      </c>
      <c r="AD28" s="28">
        <f t="shared" si="0"/>
        <v>74</v>
      </c>
      <c r="AE28" s="28">
        <f t="shared" si="0"/>
        <v>115</v>
      </c>
      <c r="AF28" s="28">
        <f t="shared" si="0"/>
        <v>953</v>
      </c>
      <c r="AG28" s="28">
        <f t="shared" si="0"/>
        <v>746</v>
      </c>
      <c r="AH28" s="28">
        <f t="shared" si="0"/>
        <v>277</v>
      </c>
      <c r="AI28" s="28">
        <f t="shared" si="0"/>
        <v>228</v>
      </c>
      <c r="AJ28" s="28">
        <f t="shared" si="0"/>
        <v>85</v>
      </c>
      <c r="AK28" s="28">
        <f t="shared" si="0"/>
        <v>74</v>
      </c>
    </row>
    <row r="29" spans="2:37" x14ac:dyDescent="0.2">
      <c r="C29" s="25"/>
    </row>
  </sheetData>
  <mergeCells count="17">
    <mergeCell ref="AB5:AC5"/>
    <mergeCell ref="AD5:AE5"/>
    <mergeCell ref="AF5:AG5"/>
    <mergeCell ref="AH5:AI5"/>
    <mergeCell ref="AJ5:AK5"/>
    <mergeCell ref="Z5:AA5"/>
    <mergeCell ref="L5:M5"/>
    <mergeCell ref="N5:O5"/>
    <mergeCell ref="P5:Q5"/>
    <mergeCell ref="R5:S5"/>
    <mergeCell ref="T5:U5"/>
    <mergeCell ref="V5:W5"/>
    <mergeCell ref="D5:E5"/>
    <mergeCell ref="F5:G5"/>
    <mergeCell ref="H5:I5"/>
    <mergeCell ref="J5:K5"/>
    <mergeCell ref="X5:Y5"/>
  </mergeCells>
  <pageMargins left="0.75" right="0.75" top="1" bottom="1" header="0.5" footer="0.5"/>
  <pageSetup paperSize="9" scale="90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showGridLines="0" zoomScaleNormal="100" workbookViewId="0">
      <pane xSplit="3" ySplit="6" topLeftCell="D7" activePane="bottomRight" state="frozenSplit"/>
      <selection pane="topRight"/>
      <selection pane="bottomLeft"/>
      <selection pane="bottomRight" activeCell="F26" sqref="F26"/>
    </sheetView>
  </sheetViews>
  <sheetFormatPr baseColWidth="10" defaultColWidth="9.140625" defaultRowHeight="12.75" x14ac:dyDescent="0.2"/>
  <cols>
    <col min="1" max="1" width="3.7109375" customWidth="1"/>
    <col min="2" max="2" width="21.85546875" customWidth="1"/>
    <col min="4" max="5" width="3.85546875" customWidth="1"/>
    <col min="6" max="6" width="5.42578125" customWidth="1"/>
    <col min="7" max="37" width="3.85546875" customWidth="1"/>
  </cols>
  <sheetData>
    <row r="1" spans="1:37" ht="26.25" x14ac:dyDescent="0.4">
      <c r="A1" s="18" t="s">
        <v>73</v>
      </c>
      <c r="B1" s="18"/>
      <c r="C1" s="18"/>
    </row>
    <row r="2" spans="1:37" x14ac:dyDescent="0.2">
      <c r="B2" s="2" t="s">
        <v>53</v>
      </c>
    </row>
    <row r="3" spans="1:37" x14ac:dyDescent="0.2">
      <c r="B3" s="2" t="s">
        <v>15</v>
      </c>
    </row>
    <row r="5" spans="1:37" x14ac:dyDescent="0.2">
      <c r="D5" s="47" t="s">
        <v>6</v>
      </c>
      <c r="E5" s="47"/>
      <c r="F5" s="47" t="s">
        <v>74</v>
      </c>
      <c r="G5" s="47"/>
      <c r="H5" s="47" t="s">
        <v>75</v>
      </c>
      <c r="I5" s="47"/>
      <c r="J5" s="47" t="s">
        <v>85</v>
      </c>
      <c r="K5" s="47"/>
      <c r="L5" s="47" t="s">
        <v>76</v>
      </c>
      <c r="M5" s="47"/>
      <c r="N5" s="47" t="s">
        <v>77</v>
      </c>
      <c r="O5" s="47"/>
      <c r="P5" s="47" t="s">
        <v>78</v>
      </c>
      <c r="Q5" s="47"/>
      <c r="R5" s="47" t="s">
        <v>79</v>
      </c>
      <c r="S5" s="47"/>
      <c r="T5" s="47" t="s">
        <v>69</v>
      </c>
      <c r="U5" s="47"/>
      <c r="V5" s="47" t="s">
        <v>80</v>
      </c>
      <c r="W5" s="47"/>
      <c r="X5" s="47" t="s">
        <v>81</v>
      </c>
      <c r="Y5" s="47"/>
      <c r="Z5" s="47" t="s">
        <v>7</v>
      </c>
      <c r="AA5" s="47"/>
      <c r="AB5" s="47" t="s">
        <v>82</v>
      </c>
      <c r="AC5" s="47"/>
      <c r="AD5" s="47" t="s">
        <v>83</v>
      </c>
      <c r="AE5" s="47"/>
      <c r="AF5" s="47" t="s">
        <v>113</v>
      </c>
      <c r="AG5" s="47"/>
      <c r="AH5" s="47" t="s">
        <v>115</v>
      </c>
      <c r="AI5" s="47"/>
      <c r="AJ5" s="47" t="s">
        <v>84</v>
      </c>
      <c r="AK5" s="47"/>
    </row>
    <row r="6" spans="1:37" ht="172.5" customHeight="1" x14ac:dyDescent="0.2">
      <c r="C6" s="1" t="s">
        <v>2</v>
      </c>
      <c r="D6" s="3" t="s">
        <v>5</v>
      </c>
      <c r="E6" s="3" t="s">
        <v>89</v>
      </c>
      <c r="F6" s="3" t="s">
        <v>90</v>
      </c>
      <c r="G6" s="3" t="s">
        <v>91</v>
      </c>
      <c r="H6" s="3" t="s">
        <v>92</v>
      </c>
      <c r="I6" s="3" t="s">
        <v>93</v>
      </c>
      <c r="J6" s="3" t="s">
        <v>94</v>
      </c>
      <c r="K6" s="3" t="s">
        <v>95</v>
      </c>
      <c r="L6" s="3" t="s">
        <v>96</v>
      </c>
      <c r="M6" s="3" t="s">
        <v>97</v>
      </c>
      <c r="N6" s="3" t="s">
        <v>98</v>
      </c>
      <c r="O6" s="3" t="s">
        <v>99</v>
      </c>
      <c r="P6" s="3" t="s">
        <v>100</v>
      </c>
      <c r="Q6" s="3" t="s">
        <v>72</v>
      </c>
      <c r="R6" s="3" t="s">
        <v>101</v>
      </c>
      <c r="S6" s="3" t="s">
        <v>102</v>
      </c>
      <c r="T6" s="3" t="s">
        <v>4</v>
      </c>
      <c r="U6" s="3" t="s">
        <v>103</v>
      </c>
      <c r="V6" s="3" t="s">
        <v>104</v>
      </c>
      <c r="W6" s="3" t="s">
        <v>105</v>
      </c>
      <c r="X6" s="3" t="s">
        <v>70</v>
      </c>
      <c r="Y6" s="3" t="s">
        <v>106</v>
      </c>
      <c r="Z6" s="3" t="s">
        <v>107</v>
      </c>
      <c r="AA6" s="3" t="s">
        <v>108</v>
      </c>
      <c r="AB6" s="3" t="s">
        <v>109</v>
      </c>
      <c r="AC6" s="3" t="s">
        <v>71</v>
      </c>
      <c r="AD6" s="3" t="s">
        <v>110</v>
      </c>
      <c r="AE6" s="3" t="s">
        <v>111</v>
      </c>
      <c r="AF6" s="3" t="s">
        <v>112</v>
      </c>
      <c r="AG6" s="3" t="s">
        <v>114</v>
      </c>
      <c r="AH6" s="3" t="s">
        <v>116</v>
      </c>
      <c r="AI6" s="3" t="s">
        <v>117</v>
      </c>
      <c r="AJ6" s="3" t="s">
        <v>118</v>
      </c>
      <c r="AK6" s="3" t="s">
        <v>119</v>
      </c>
    </row>
    <row r="7" spans="1:37" s="35" customFormat="1" x14ac:dyDescent="0.2">
      <c r="B7" s="39" t="s">
        <v>54</v>
      </c>
      <c r="C7" s="40"/>
      <c r="D7" s="41">
        <v>37</v>
      </c>
      <c r="E7" s="41">
        <v>19</v>
      </c>
      <c r="F7" s="41"/>
      <c r="G7" s="41">
        <v>2</v>
      </c>
      <c r="H7" s="41">
        <v>15</v>
      </c>
      <c r="I7" s="41">
        <v>3</v>
      </c>
      <c r="J7" s="41"/>
      <c r="K7" s="41"/>
      <c r="L7" s="41"/>
      <c r="M7" s="41">
        <v>1</v>
      </c>
      <c r="N7" s="41">
        <v>3</v>
      </c>
      <c r="O7" s="41">
        <v>2</v>
      </c>
      <c r="P7" s="41">
        <v>6</v>
      </c>
      <c r="Q7" s="41">
        <v>1</v>
      </c>
      <c r="R7" s="41">
        <v>2</v>
      </c>
      <c r="S7" s="41">
        <v>2</v>
      </c>
      <c r="T7" s="41">
        <v>38</v>
      </c>
      <c r="U7" s="41">
        <v>35</v>
      </c>
      <c r="V7" s="41">
        <v>1</v>
      </c>
      <c r="W7" s="41">
        <v>11</v>
      </c>
      <c r="X7" s="41">
        <v>1</v>
      </c>
      <c r="Y7" s="41"/>
      <c r="Z7" s="41">
        <v>20</v>
      </c>
      <c r="AA7" s="41">
        <v>10</v>
      </c>
      <c r="AB7" s="41">
        <v>2</v>
      </c>
      <c r="AC7" s="41">
        <v>9</v>
      </c>
      <c r="AD7" s="41">
        <v>7</v>
      </c>
      <c r="AE7" s="41">
        <v>14</v>
      </c>
      <c r="AF7" s="41">
        <v>7</v>
      </c>
      <c r="AG7" s="41">
        <v>11</v>
      </c>
      <c r="AH7" s="41">
        <v>5</v>
      </c>
      <c r="AI7" s="41">
        <v>8</v>
      </c>
      <c r="AJ7" s="41"/>
      <c r="AK7" s="41"/>
    </row>
    <row r="8" spans="1:37" s="35" customFormat="1" x14ac:dyDescent="0.2">
      <c r="B8" s="8" t="s">
        <v>55</v>
      </c>
      <c r="C8" s="24"/>
      <c r="D8" s="15">
        <v>64</v>
      </c>
      <c r="E8" s="15">
        <v>37</v>
      </c>
      <c r="F8" s="15">
        <v>9</v>
      </c>
      <c r="G8" s="15">
        <v>14</v>
      </c>
      <c r="H8" s="15">
        <v>36</v>
      </c>
      <c r="I8" s="15">
        <v>14</v>
      </c>
      <c r="J8" s="15">
        <v>1</v>
      </c>
      <c r="K8" s="15">
        <v>1</v>
      </c>
      <c r="L8" s="15">
        <v>3</v>
      </c>
      <c r="M8" s="15">
        <v>3</v>
      </c>
      <c r="N8" s="15">
        <v>15</v>
      </c>
      <c r="O8" s="15">
        <v>10</v>
      </c>
      <c r="P8" s="15">
        <v>18</v>
      </c>
      <c r="Q8" s="15">
        <v>11</v>
      </c>
      <c r="R8" s="15">
        <v>12</v>
      </c>
      <c r="S8" s="15">
        <v>18</v>
      </c>
      <c r="T8" s="15">
        <v>71</v>
      </c>
      <c r="U8" s="15">
        <v>49</v>
      </c>
      <c r="V8" s="15">
        <v>1</v>
      </c>
      <c r="W8" s="15">
        <v>8</v>
      </c>
      <c r="X8" s="15">
        <v>1</v>
      </c>
      <c r="Y8" s="15">
        <v>2</v>
      </c>
      <c r="Z8" s="15">
        <v>25</v>
      </c>
      <c r="AA8" s="15">
        <v>14</v>
      </c>
      <c r="AB8" s="15">
        <v>12</v>
      </c>
      <c r="AC8" s="15">
        <v>20</v>
      </c>
      <c r="AD8" s="15">
        <v>10</v>
      </c>
      <c r="AE8" s="15">
        <v>6</v>
      </c>
      <c r="AF8" s="15">
        <v>64</v>
      </c>
      <c r="AG8" s="15">
        <v>44</v>
      </c>
      <c r="AH8" s="15">
        <v>19</v>
      </c>
      <c r="AI8" s="15">
        <v>19</v>
      </c>
      <c r="AJ8" s="15">
        <v>5</v>
      </c>
      <c r="AK8" s="15">
        <v>5</v>
      </c>
    </row>
    <row r="9" spans="1:37" s="35" customFormat="1" x14ac:dyDescent="0.2">
      <c r="B9" s="39" t="s">
        <v>56</v>
      </c>
      <c r="C9" s="40"/>
      <c r="D9" s="41">
        <v>133</v>
      </c>
      <c r="E9" s="41">
        <v>88</v>
      </c>
      <c r="F9" s="41">
        <v>22</v>
      </c>
      <c r="G9" s="41">
        <v>41</v>
      </c>
      <c r="H9" s="41">
        <v>135</v>
      </c>
      <c r="I9" s="41">
        <v>37</v>
      </c>
      <c r="J9" s="41">
        <v>9</v>
      </c>
      <c r="K9" s="41">
        <v>8</v>
      </c>
      <c r="L9" s="41">
        <v>5</v>
      </c>
      <c r="M9" s="41">
        <v>8</v>
      </c>
      <c r="N9" s="41">
        <v>13</v>
      </c>
      <c r="O9" s="41">
        <v>9</v>
      </c>
      <c r="P9" s="41">
        <v>14</v>
      </c>
      <c r="Q9" s="41">
        <v>6</v>
      </c>
      <c r="R9" s="41">
        <v>16</v>
      </c>
      <c r="S9" s="41">
        <v>11</v>
      </c>
      <c r="T9" s="41">
        <v>59</v>
      </c>
      <c r="U9" s="41">
        <v>52</v>
      </c>
      <c r="V9" s="41">
        <v>4</v>
      </c>
      <c r="W9" s="41">
        <v>19</v>
      </c>
      <c r="X9" s="41">
        <v>7</v>
      </c>
      <c r="Y9" s="41">
        <v>1</v>
      </c>
      <c r="Z9" s="41">
        <v>19</v>
      </c>
      <c r="AA9" s="41">
        <v>17</v>
      </c>
      <c r="AB9" s="41">
        <v>9</v>
      </c>
      <c r="AC9" s="41">
        <v>13</v>
      </c>
      <c r="AD9" s="41">
        <v>7</v>
      </c>
      <c r="AE9" s="41">
        <v>9</v>
      </c>
      <c r="AF9" s="41">
        <v>63</v>
      </c>
      <c r="AG9" s="41">
        <v>64</v>
      </c>
      <c r="AH9" s="41">
        <v>15</v>
      </c>
      <c r="AI9" s="41">
        <v>18</v>
      </c>
      <c r="AJ9" s="41">
        <v>4</v>
      </c>
      <c r="AK9" s="41">
        <v>6</v>
      </c>
    </row>
    <row r="10" spans="1:37" s="35" customFormat="1" ht="12" customHeight="1" x14ac:dyDescent="0.2">
      <c r="B10" s="8" t="s">
        <v>57</v>
      </c>
      <c r="C10" s="24"/>
      <c r="D10" s="15">
        <v>7</v>
      </c>
      <c r="E10" s="15">
        <v>3</v>
      </c>
      <c r="F10" s="15"/>
      <c r="G10" s="15"/>
      <c r="H10" s="15">
        <v>5</v>
      </c>
      <c r="I10" s="15">
        <v>3</v>
      </c>
      <c r="J10" s="15"/>
      <c r="K10" s="15"/>
      <c r="L10" s="15"/>
      <c r="M10" s="15"/>
      <c r="N10" s="15">
        <v>2</v>
      </c>
      <c r="O10" s="15">
        <v>1</v>
      </c>
      <c r="P10" s="15"/>
      <c r="Q10" s="15">
        <v>2</v>
      </c>
      <c r="R10" s="15"/>
      <c r="S10" s="15">
        <v>2</v>
      </c>
      <c r="T10" s="15">
        <v>12</v>
      </c>
      <c r="U10" s="15">
        <v>5</v>
      </c>
      <c r="V10" s="15">
        <v>1</v>
      </c>
      <c r="W10" s="15">
        <v>3</v>
      </c>
      <c r="X10" s="15"/>
      <c r="Y10" s="15"/>
      <c r="Z10" s="15">
        <v>3</v>
      </c>
      <c r="AA10" s="15">
        <v>2</v>
      </c>
      <c r="AB10" s="15">
        <v>3</v>
      </c>
      <c r="AC10" s="15">
        <v>3</v>
      </c>
      <c r="AD10" s="15"/>
      <c r="AE10" s="15"/>
      <c r="AF10" s="15">
        <v>6</v>
      </c>
      <c r="AG10" s="15">
        <v>5</v>
      </c>
      <c r="AH10" s="15">
        <v>1</v>
      </c>
      <c r="AI10" s="15">
        <v>1</v>
      </c>
      <c r="AJ10" s="15"/>
      <c r="AK10" s="15"/>
    </row>
    <row r="11" spans="1:37" s="35" customFormat="1" x14ac:dyDescent="0.2">
      <c r="B11" s="39" t="s">
        <v>58</v>
      </c>
      <c r="C11" s="40"/>
      <c r="D11" s="41">
        <v>16</v>
      </c>
      <c r="E11" s="41">
        <v>5</v>
      </c>
      <c r="F11" s="41">
        <v>1</v>
      </c>
      <c r="G11" s="41">
        <v>3</v>
      </c>
      <c r="H11" s="41">
        <v>6</v>
      </c>
      <c r="I11" s="41">
        <v>1</v>
      </c>
      <c r="J11" s="41"/>
      <c r="K11" s="41"/>
      <c r="L11" s="41">
        <v>2</v>
      </c>
      <c r="M11" s="41"/>
      <c r="N11" s="41"/>
      <c r="O11" s="41"/>
      <c r="P11" s="41">
        <v>2</v>
      </c>
      <c r="Q11" s="41"/>
      <c r="R11" s="41"/>
      <c r="S11" s="41"/>
      <c r="T11" s="41">
        <v>15</v>
      </c>
      <c r="U11" s="41">
        <v>11</v>
      </c>
      <c r="V11" s="41">
        <v>1</v>
      </c>
      <c r="W11" s="41">
        <v>6</v>
      </c>
      <c r="X11" s="41"/>
      <c r="Y11" s="41"/>
      <c r="Z11" s="41">
        <v>3</v>
      </c>
      <c r="AA11" s="41">
        <v>1</v>
      </c>
      <c r="AB11" s="41">
        <v>2</v>
      </c>
      <c r="AC11" s="41">
        <v>2</v>
      </c>
      <c r="AD11" s="41">
        <v>1</v>
      </c>
      <c r="AE11" s="41">
        <v>1</v>
      </c>
      <c r="AF11" s="41">
        <v>22</v>
      </c>
      <c r="AG11" s="41">
        <v>16</v>
      </c>
      <c r="AH11" s="41">
        <v>4</v>
      </c>
      <c r="AI11" s="41">
        <v>4</v>
      </c>
      <c r="AJ11" s="41"/>
      <c r="AK11" s="41">
        <v>1</v>
      </c>
    </row>
    <row r="12" spans="1:37" s="35" customFormat="1" x14ac:dyDescent="0.2">
      <c r="B12" s="8" t="s">
        <v>59</v>
      </c>
      <c r="C12" s="24"/>
      <c r="D12" s="15">
        <v>41</v>
      </c>
      <c r="E12" s="15">
        <v>31</v>
      </c>
      <c r="F12" s="15">
        <v>3</v>
      </c>
      <c r="G12" s="15">
        <v>2</v>
      </c>
      <c r="H12" s="15">
        <v>21</v>
      </c>
      <c r="I12" s="15">
        <v>9</v>
      </c>
      <c r="J12" s="15"/>
      <c r="K12" s="15"/>
      <c r="L12" s="15">
        <v>5</v>
      </c>
      <c r="M12" s="15">
        <v>42</v>
      </c>
      <c r="N12" s="15">
        <v>12</v>
      </c>
      <c r="O12" s="15">
        <v>5</v>
      </c>
      <c r="P12" s="15">
        <v>3</v>
      </c>
      <c r="Q12" s="15">
        <v>2</v>
      </c>
      <c r="R12" s="15">
        <v>2</v>
      </c>
      <c r="S12" s="15">
        <v>9</v>
      </c>
      <c r="T12" s="15">
        <v>26</v>
      </c>
      <c r="U12" s="15">
        <v>14</v>
      </c>
      <c r="V12" s="15">
        <v>1</v>
      </c>
      <c r="W12" s="15">
        <v>6</v>
      </c>
      <c r="X12" s="15"/>
      <c r="Y12" s="15"/>
      <c r="Z12" s="15">
        <v>9</v>
      </c>
      <c r="AA12" s="15">
        <v>7</v>
      </c>
      <c r="AB12" s="15">
        <v>7</v>
      </c>
      <c r="AC12" s="15">
        <v>18</v>
      </c>
      <c r="AD12" s="15">
        <v>1</v>
      </c>
      <c r="AE12" s="15">
        <v>3</v>
      </c>
      <c r="AF12" s="15">
        <v>24</v>
      </c>
      <c r="AG12" s="15">
        <v>18</v>
      </c>
      <c r="AH12" s="15">
        <v>2</v>
      </c>
      <c r="AI12" s="15">
        <v>2</v>
      </c>
      <c r="AJ12" s="15">
        <v>2</v>
      </c>
      <c r="AK12" s="15">
        <v>2</v>
      </c>
    </row>
    <row r="13" spans="1:37" s="35" customFormat="1" x14ac:dyDescent="0.2">
      <c r="B13" s="39" t="s">
        <v>60</v>
      </c>
      <c r="C13" s="40"/>
      <c r="D13" s="41">
        <v>79</v>
      </c>
      <c r="E13" s="41">
        <v>57</v>
      </c>
      <c r="F13" s="41">
        <v>12</v>
      </c>
      <c r="G13" s="41">
        <v>17</v>
      </c>
      <c r="H13" s="41">
        <v>4</v>
      </c>
      <c r="I13" s="41">
        <v>2</v>
      </c>
      <c r="J13" s="41"/>
      <c r="K13" s="41">
        <v>1</v>
      </c>
      <c r="L13" s="41">
        <v>4</v>
      </c>
      <c r="M13" s="41">
        <v>14</v>
      </c>
      <c r="N13" s="41">
        <v>16</v>
      </c>
      <c r="O13" s="41">
        <v>6</v>
      </c>
      <c r="P13" s="41">
        <v>3</v>
      </c>
      <c r="Q13" s="41">
        <v>5</v>
      </c>
      <c r="R13" s="41">
        <v>18</v>
      </c>
      <c r="S13" s="41">
        <v>10</v>
      </c>
      <c r="T13" s="41">
        <v>34</v>
      </c>
      <c r="U13" s="41">
        <v>17</v>
      </c>
      <c r="V13" s="41">
        <v>2</v>
      </c>
      <c r="W13" s="41">
        <v>11</v>
      </c>
      <c r="X13" s="41"/>
      <c r="Y13" s="41"/>
      <c r="Z13" s="41">
        <v>6</v>
      </c>
      <c r="AA13" s="41">
        <v>6</v>
      </c>
      <c r="AB13" s="41">
        <v>7</v>
      </c>
      <c r="AC13" s="41">
        <v>10</v>
      </c>
      <c r="AD13" s="41">
        <v>5</v>
      </c>
      <c r="AE13" s="41">
        <v>5</v>
      </c>
      <c r="AF13" s="41">
        <v>36</v>
      </c>
      <c r="AG13" s="41">
        <v>28</v>
      </c>
      <c r="AH13" s="41">
        <v>10</v>
      </c>
      <c r="AI13" s="41">
        <v>13</v>
      </c>
      <c r="AJ13" s="41"/>
      <c r="AK13" s="41"/>
    </row>
    <row r="14" spans="1:37" s="35" customFormat="1" x14ac:dyDescent="0.2">
      <c r="B14" s="8" t="s">
        <v>61</v>
      </c>
      <c r="C14" s="24"/>
      <c r="D14" s="15">
        <v>40</v>
      </c>
      <c r="E14" s="15">
        <v>22</v>
      </c>
      <c r="F14" s="15">
        <v>4</v>
      </c>
      <c r="G14" s="15">
        <v>6</v>
      </c>
      <c r="H14" s="15">
        <v>21</v>
      </c>
      <c r="I14" s="15">
        <v>8</v>
      </c>
      <c r="J14" s="15">
        <v>3</v>
      </c>
      <c r="K14" s="15">
        <v>3</v>
      </c>
      <c r="L14" s="15">
        <v>3</v>
      </c>
      <c r="M14" s="15">
        <v>3</v>
      </c>
      <c r="N14" s="15">
        <v>12</v>
      </c>
      <c r="O14" s="15">
        <v>7</v>
      </c>
      <c r="P14" s="15">
        <v>12</v>
      </c>
      <c r="Q14" s="15">
        <v>5</v>
      </c>
      <c r="R14" s="15">
        <v>11</v>
      </c>
      <c r="S14" s="15">
        <v>11</v>
      </c>
      <c r="T14" s="15">
        <v>41</v>
      </c>
      <c r="U14" s="15">
        <v>47</v>
      </c>
      <c r="V14" s="15">
        <v>1</v>
      </c>
      <c r="W14" s="15"/>
      <c r="X14" s="15">
        <v>1</v>
      </c>
      <c r="Y14" s="15">
        <v>1</v>
      </c>
      <c r="Z14" s="15">
        <v>15</v>
      </c>
      <c r="AA14" s="15">
        <v>15</v>
      </c>
      <c r="AB14" s="15">
        <v>8</v>
      </c>
      <c r="AC14" s="15">
        <v>18</v>
      </c>
      <c r="AD14" s="15">
        <v>2</v>
      </c>
      <c r="AE14" s="15">
        <v>3</v>
      </c>
      <c r="AF14" s="15">
        <v>38</v>
      </c>
      <c r="AG14" s="15">
        <v>30</v>
      </c>
      <c r="AH14" s="15">
        <v>5</v>
      </c>
      <c r="AI14" s="15">
        <v>5</v>
      </c>
      <c r="AJ14" s="15"/>
      <c r="AK14" s="15">
        <v>1</v>
      </c>
    </row>
    <row r="15" spans="1:37" s="35" customFormat="1" x14ac:dyDescent="0.2">
      <c r="B15" s="39" t="s">
        <v>62</v>
      </c>
      <c r="C15" s="40"/>
      <c r="D15" s="41">
        <v>29</v>
      </c>
      <c r="E15" s="41">
        <v>19</v>
      </c>
      <c r="F15" s="41">
        <v>2</v>
      </c>
      <c r="G15" s="41">
        <v>5</v>
      </c>
      <c r="H15" s="41">
        <v>58</v>
      </c>
      <c r="I15" s="41">
        <v>27</v>
      </c>
      <c r="J15" s="41"/>
      <c r="K15" s="41"/>
      <c r="L15" s="41">
        <v>3</v>
      </c>
      <c r="M15" s="41">
        <v>2</v>
      </c>
      <c r="N15" s="41">
        <v>1</v>
      </c>
      <c r="O15" s="41">
        <v>2</v>
      </c>
      <c r="P15" s="41">
        <v>5</v>
      </c>
      <c r="Q15" s="41">
        <v>1</v>
      </c>
      <c r="R15" s="41">
        <v>3</v>
      </c>
      <c r="S15" s="41">
        <v>6</v>
      </c>
      <c r="T15" s="41">
        <v>29</v>
      </c>
      <c r="U15" s="41">
        <v>27</v>
      </c>
      <c r="V15" s="41">
        <v>1</v>
      </c>
      <c r="W15" s="41">
        <v>10</v>
      </c>
      <c r="X15" s="41">
        <v>1</v>
      </c>
      <c r="Y15" s="41">
        <v>2</v>
      </c>
      <c r="Z15" s="41">
        <v>32</v>
      </c>
      <c r="AA15" s="41">
        <v>11</v>
      </c>
      <c r="AB15" s="41">
        <v>10</v>
      </c>
      <c r="AC15" s="41">
        <v>17</v>
      </c>
      <c r="AD15" s="41">
        <v>2</v>
      </c>
      <c r="AE15" s="41">
        <v>2</v>
      </c>
      <c r="AF15" s="41">
        <v>27</v>
      </c>
      <c r="AG15" s="41">
        <v>26</v>
      </c>
      <c r="AH15" s="41">
        <v>4</v>
      </c>
      <c r="AI15" s="41">
        <v>3</v>
      </c>
      <c r="AJ15" s="41">
        <v>3</v>
      </c>
      <c r="AK15" s="41">
        <v>3</v>
      </c>
    </row>
    <row r="16" spans="1:37" s="35" customFormat="1" x14ac:dyDescent="0.2">
      <c r="B16" s="8" t="s">
        <v>63</v>
      </c>
      <c r="C16" s="24"/>
      <c r="D16" s="15">
        <v>176</v>
      </c>
      <c r="E16" s="15">
        <v>130</v>
      </c>
      <c r="F16" s="15">
        <v>21</v>
      </c>
      <c r="G16" s="15">
        <v>24</v>
      </c>
      <c r="H16" s="15">
        <v>73</v>
      </c>
      <c r="I16" s="15">
        <v>27</v>
      </c>
      <c r="J16" s="15">
        <v>3</v>
      </c>
      <c r="K16" s="15">
        <v>1</v>
      </c>
      <c r="L16" s="15">
        <v>5</v>
      </c>
      <c r="M16" s="15">
        <v>8</v>
      </c>
      <c r="N16" s="15">
        <v>26</v>
      </c>
      <c r="O16" s="15">
        <v>9</v>
      </c>
      <c r="P16" s="15">
        <v>11</v>
      </c>
      <c r="Q16" s="15">
        <v>5</v>
      </c>
      <c r="R16" s="15">
        <v>29</v>
      </c>
      <c r="S16" s="15">
        <v>24</v>
      </c>
      <c r="T16" s="15">
        <v>68</v>
      </c>
      <c r="U16" s="15">
        <v>81</v>
      </c>
      <c r="V16" s="15">
        <v>7</v>
      </c>
      <c r="W16" s="15">
        <v>15</v>
      </c>
      <c r="X16" s="15">
        <v>1</v>
      </c>
      <c r="Y16" s="15">
        <v>4</v>
      </c>
      <c r="Z16" s="15">
        <v>48</v>
      </c>
      <c r="AA16" s="15">
        <v>23</v>
      </c>
      <c r="AB16" s="15">
        <v>7</v>
      </c>
      <c r="AC16" s="15">
        <v>14</v>
      </c>
      <c r="AD16" s="15">
        <v>7</v>
      </c>
      <c r="AE16" s="15">
        <v>5</v>
      </c>
      <c r="AF16" s="15">
        <v>82</v>
      </c>
      <c r="AG16" s="15">
        <v>61</v>
      </c>
      <c r="AH16" s="15">
        <v>14</v>
      </c>
      <c r="AI16" s="15">
        <v>10</v>
      </c>
      <c r="AJ16" s="15">
        <v>3</v>
      </c>
      <c r="AK16" s="15">
        <v>7</v>
      </c>
    </row>
    <row r="17" spans="2:37" s="35" customFormat="1" x14ac:dyDescent="0.2">
      <c r="B17" s="39" t="s">
        <v>64</v>
      </c>
      <c r="C17" s="40"/>
      <c r="D17" s="41">
        <v>276</v>
      </c>
      <c r="E17" s="41">
        <v>193</v>
      </c>
      <c r="F17" s="41">
        <v>47</v>
      </c>
      <c r="G17" s="41">
        <v>62</v>
      </c>
      <c r="H17" s="41">
        <v>100</v>
      </c>
      <c r="I17" s="41">
        <v>39</v>
      </c>
      <c r="J17" s="41">
        <v>3</v>
      </c>
      <c r="K17" s="41">
        <v>1</v>
      </c>
      <c r="L17" s="41">
        <v>3</v>
      </c>
      <c r="M17" s="41">
        <v>9</v>
      </c>
      <c r="N17" s="41">
        <v>26</v>
      </c>
      <c r="O17" s="41">
        <v>18</v>
      </c>
      <c r="P17" s="41">
        <v>62</v>
      </c>
      <c r="Q17" s="41">
        <v>23</v>
      </c>
      <c r="R17" s="41">
        <v>41</v>
      </c>
      <c r="S17" s="41">
        <v>38</v>
      </c>
      <c r="T17" s="41">
        <v>167</v>
      </c>
      <c r="U17" s="41">
        <v>146</v>
      </c>
      <c r="V17" s="41">
        <v>13</v>
      </c>
      <c r="W17" s="41">
        <v>20</v>
      </c>
      <c r="X17" s="41">
        <v>5</v>
      </c>
      <c r="Y17" s="41">
        <v>3</v>
      </c>
      <c r="Z17" s="41">
        <v>63</v>
      </c>
      <c r="AA17" s="41">
        <v>37</v>
      </c>
      <c r="AB17" s="41">
        <v>15</v>
      </c>
      <c r="AC17" s="41">
        <v>33</v>
      </c>
      <c r="AD17" s="41">
        <v>12</v>
      </c>
      <c r="AE17" s="41">
        <v>3</v>
      </c>
      <c r="AF17" s="41">
        <v>132</v>
      </c>
      <c r="AG17" s="41">
        <v>106</v>
      </c>
      <c r="AH17" s="41">
        <v>31</v>
      </c>
      <c r="AI17" s="41">
        <v>32</v>
      </c>
      <c r="AJ17" s="41">
        <v>10</v>
      </c>
      <c r="AK17" s="41">
        <v>12</v>
      </c>
    </row>
    <row r="18" spans="2:37" s="35" customFormat="1" x14ac:dyDescent="0.2">
      <c r="B18" s="8" t="s">
        <v>65</v>
      </c>
      <c r="C18" s="24"/>
      <c r="D18" s="15">
        <v>11</v>
      </c>
      <c r="E18" s="15">
        <v>7</v>
      </c>
      <c r="F18" s="15">
        <v>4</v>
      </c>
      <c r="G18" s="15">
        <v>3</v>
      </c>
      <c r="H18" s="15">
        <v>2</v>
      </c>
      <c r="I18" s="15">
        <v>1</v>
      </c>
      <c r="J18" s="15"/>
      <c r="K18" s="15"/>
      <c r="L18" s="15"/>
      <c r="M18" s="15"/>
      <c r="N18" s="15"/>
      <c r="O18" s="15">
        <v>1</v>
      </c>
      <c r="P18" s="15">
        <v>2</v>
      </c>
      <c r="Q18" s="15">
        <v>7</v>
      </c>
      <c r="R18" s="15">
        <v>3</v>
      </c>
      <c r="S18" s="15">
        <v>5</v>
      </c>
      <c r="T18" s="15">
        <v>26</v>
      </c>
      <c r="U18" s="15">
        <v>17</v>
      </c>
      <c r="V18" s="15">
        <v>2</v>
      </c>
      <c r="W18" s="15">
        <v>12</v>
      </c>
      <c r="X18" s="15"/>
      <c r="Y18" s="15"/>
      <c r="Z18" s="15">
        <v>8</v>
      </c>
      <c r="AA18" s="15">
        <v>13</v>
      </c>
      <c r="AB18" s="15">
        <v>7</v>
      </c>
      <c r="AC18" s="15">
        <v>22</v>
      </c>
      <c r="AD18" s="15">
        <v>2</v>
      </c>
      <c r="AE18" s="15">
        <v>1</v>
      </c>
      <c r="AF18" s="15">
        <v>10</v>
      </c>
      <c r="AG18" s="15">
        <v>9</v>
      </c>
      <c r="AH18" s="15">
        <v>4</v>
      </c>
      <c r="AI18" s="15">
        <v>7</v>
      </c>
      <c r="AJ18" s="15"/>
      <c r="AK18" s="15"/>
    </row>
    <row r="19" spans="2:37" s="35" customFormat="1" x14ac:dyDescent="0.2">
      <c r="B19" s="39" t="s">
        <v>66</v>
      </c>
      <c r="C19" s="40"/>
      <c r="D19" s="41">
        <v>8</v>
      </c>
      <c r="E19" s="41">
        <v>6</v>
      </c>
      <c r="F19" s="41">
        <v>1</v>
      </c>
      <c r="G19" s="41"/>
      <c r="H19" s="41">
        <v>3</v>
      </c>
      <c r="I19" s="41">
        <v>3</v>
      </c>
      <c r="J19" s="41"/>
      <c r="K19" s="41">
        <v>2</v>
      </c>
      <c r="L19" s="41"/>
      <c r="M19" s="41"/>
      <c r="N19" s="41"/>
      <c r="O19" s="41"/>
      <c r="P19" s="41">
        <v>3</v>
      </c>
      <c r="Q19" s="41"/>
      <c r="R19" s="41">
        <v>3</v>
      </c>
      <c r="S19" s="41"/>
      <c r="T19" s="41">
        <v>15</v>
      </c>
      <c r="U19" s="41">
        <v>8</v>
      </c>
      <c r="V19" s="41">
        <v>1</v>
      </c>
      <c r="W19" s="41">
        <v>2</v>
      </c>
      <c r="X19" s="41"/>
      <c r="Y19" s="41"/>
      <c r="Z19" s="41">
        <v>7</v>
      </c>
      <c r="AA19" s="41">
        <v>6</v>
      </c>
      <c r="AB19" s="41">
        <v>3</v>
      </c>
      <c r="AC19" s="41">
        <v>9</v>
      </c>
      <c r="AD19" s="41"/>
      <c r="AE19" s="41">
        <v>5</v>
      </c>
      <c r="AF19" s="41">
        <v>5</v>
      </c>
      <c r="AG19" s="41">
        <v>5</v>
      </c>
      <c r="AH19" s="41">
        <v>1</v>
      </c>
      <c r="AI19" s="41">
        <v>1</v>
      </c>
      <c r="AJ19" s="41"/>
      <c r="AK19" s="41"/>
    </row>
    <row r="20" spans="2:37" x14ac:dyDescent="0.2">
      <c r="B20" s="6" t="s">
        <v>10</v>
      </c>
      <c r="C20" s="23"/>
      <c r="D20" s="28">
        <f>SUM(D7:D19)</f>
        <v>917</v>
      </c>
      <c r="E20" s="28">
        <f t="shared" ref="E20:AK20" si="0">SUM(E7:E19)</f>
        <v>617</v>
      </c>
      <c r="F20" s="28">
        <f t="shared" si="0"/>
        <v>126</v>
      </c>
      <c r="G20" s="28">
        <f t="shared" si="0"/>
        <v>179</v>
      </c>
      <c r="H20" s="28">
        <f t="shared" si="0"/>
        <v>479</v>
      </c>
      <c r="I20" s="28">
        <f t="shared" si="0"/>
        <v>174</v>
      </c>
      <c r="J20" s="28">
        <f t="shared" si="0"/>
        <v>19</v>
      </c>
      <c r="K20" s="28">
        <f t="shared" si="0"/>
        <v>17</v>
      </c>
      <c r="L20" s="28">
        <f t="shared" si="0"/>
        <v>33</v>
      </c>
      <c r="M20" s="28">
        <f t="shared" si="0"/>
        <v>90</v>
      </c>
      <c r="N20" s="28">
        <f t="shared" si="0"/>
        <v>126</v>
      </c>
      <c r="O20" s="28">
        <f t="shared" si="0"/>
        <v>70</v>
      </c>
      <c r="P20" s="28">
        <f t="shared" si="0"/>
        <v>141</v>
      </c>
      <c r="Q20" s="28">
        <f t="shared" si="0"/>
        <v>68</v>
      </c>
      <c r="R20" s="28">
        <f t="shared" si="0"/>
        <v>140</v>
      </c>
      <c r="S20" s="28">
        <f t="shared" si="0"/>
        <v>136</v>
      </c>
      <c r="T20" s="43">
        <f t="shared" si="0"/>
        <v>601</v>
      </c>
      <c r="U20" s="28">
        <f t="shared" si="0"/>
        <v>509</v>
      </c>
      <c r="V20" s="28">
        <f t="shared" si="0"/>
        <v>36</v>
      </c>
      <c r="W20" s="28">
        <f t="shared" si="0"/>
        <v>123</v>
      </c>
      <c r="X20" s="28">
        <f t="shared" si="0"/>
        <v>17</v>
      </c>
      <c r="Y20" s="28">
        <f t="shared" si="0"/>
        <v>13</v>
      </c>
      <c r="Z20" s="28">
        <f t="shared" si="0"/>
        <v>258</v>
      </c>
      <c r="AA20" s="28">
        <f t="shared" si="0"/>
        <v>162</v>
      </c>
      <c r="AB20" s="28">
        <f t="shared" si="0"/>
        <v>92</v>
      </c>
      <c r="AC20" s="28">
        <f t="shared" si="0"/>
        <v>188</v>
      </c>
      <c r="AD20" s="28">
        <f t="shared" si="0"/>
        <v>56</v>
      </c>
      <c r="AE20" s="28">
        <f t="shared" si="0"/>
        <v>57</v>
      </c>
      <c r="AF20" s="28">
        <f t="shared" si="0"/>
        <v>516</v>
      </c>
      <c r="AG20" s="28">
        <f t="shared" si="0"/>
        <v>423</v>
      </c>
      <c r="AH20" s="28">
        <f t="shared" si="0"/>
        <v>115</v>
      </c>
      <c r="AI20" s="28">
        <f t="shared" si="0"/>
        <v>123</v>
      </c>
      <c r="AJ20" s="28">
        <f t="shared" si="0"/>
        <v>27</v>
      </c>
      <c r="AK20" s="28">
        <f t="shared" si="0"/>
        <v>37</v>
      </c>
    </row>
  </sheetData>
  <mergeCells count="17">
    <mergeCell ref="AB5:AC5"/>
    <mergeCell ref="AD5:AE5"/>
    <mergeCell ref="AF5:AG5"/>
    <mergeCell ref="AH5:AI5"/>
    <mergeCell ref="AJ5:AK5"/>
    <mergeCell ref="Z5:AA5"/>
    <mergeCell ref="L5:M5"/>
    <mergeCell ref="N5:O5"/>
    <mergeCell ref="P5:Q5"/>
    <mergeCell ref="R5:S5"/>
    <mergeCell ref="T5:U5"/>
    <mergeCell ref="V5:W5"/>
    <mergeCell ref="D5:E5"/>
    <mergeCell ref="F5:G5"/>
    <mergeCell ref="H5:I5"/>
    <mergeCell ref="J5:K5"/>
    <mergeCell ref="X5:Y5"/>
  </mergeCells>
  <pageMargins left="0.75" right="0.75" top="1" bottom="1" header="0.5" footer="0.5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Résumé cantonal</vt:lpstr>
      <vt:lpstr>Delémont</vt:lpstr>
      <vt:lpstr>Porrentruy</vt:lpstr>
      <vt:lpstr>Franches-Montagnes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Guenin Nicolas</dc:creator>
  <cp:lastModifiedBy>Guenin Nicolas</cp:lastModifiedBy>
  <cp:lastPrinted>2015-10-18T16:57:14Z</cp:lastPrinted>
  <dcterms:created xsi:type="dcterms:W3CDTF">2015-10-08T07:02:23Z</dcterms:created>
  <dcterms:modified xsi:type="dcterms:W3CDTF">2019-10-21T09:41:33Z</dcterms:modified>
</cp:coreProperties>
</file>