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ersona\datas\SCH18\Desktop\"/>
    </mc:Choice>
  </mc:AlternateContent>
  <bookViews>
    <workbookView xWindow="0" yWindow="0" windowWidth="9660" windowHeight="5490"/>
  </bookViews>
  <sheets>
    <sheet name="Résumé cantonal" sheetId="1" r:id="rId1"/>
    <sheet name="Statistiques" sheetId="6" r:id="rId2"/>
    <sheet name="Delémont" sheetId="2" r:id="rId3"/>
    <sheet name="Porrentruy" sheetId="3" r:id="rId4"/>
    <sheet name="Franches-Montagnes" sheetId="5" r:id="rId5"/>
    <sheet name="Feuille de calcule" sheetId="7" state="hidden" r:id="rId6"/>
  </sheets>
  <definedNames>
    <definedName name="_xlnm._FilterDatabase" localSheetId="5" hidden="1">'Feuille de calcule'!$B$1:$R$54</definedName>
  </definedNames>
  <calcPr calcId="162913"/>
</workbook>
</file>

<file path=xl/calcChain.xml><?xml version="1.0" encoding="utf-8"?>
<calcChain xmlns="http://schemas.openxmlformats.org/spreadsheetml/2006/main">
  <c r="B124" i="6" l="1"/>
  <c r="P5" i="7"/>
  <c r="Q5" i="7"/>
  <c r="R5" i="7"/>
  <c r="P8" i="7"/>
  <c r="Q8" i="7"/>
  <c r="R8" i="7"/>
  <c r="P10" i="7"/>
  <c r="Q10" i="7"/>
  <c r="R10" i="7"/>
  <c r="P14" i="7"/>
  <c r="Q14" i="7"/>
  <c r="R14" i="7"/>
  <c r="P17" i="7"/>
  <c r="Q17" i="7"/>
  <c r="R17" i="7"/>
  <c r="P18" i="7"/>
  <c r="Q18" i="7"/>
  <c r="R18" i="7"/>
  <c r="P20" i="7"/>
  <c r="Q20" i="7"/>
  <c r="R20" i="7"/>
  <c r="P22" i="7"/>
  <c r="Q22" i="7"/>
  <c r="R22" i="7"/>
  <c r="P23" i="7"/>
  <c r="Q23" i="7"/>
  <c r="R23" i="7"/>
  <c r="P24" i="7"/>
  <c r="Q24" i="7"/>
  <c r="R24" i="7"/>
  <c r="P29" i="7"/>
  <c r="Q29" i="7"/>
  <c r="R29" i="7"/>
  <c r="P40" i="7"/>
  <c r="Q40" i="7"/>
  <c r="R40" i="7"/>
  <c r="P41" i="7"/>
  <c r="Q41" i="7"/>
  <c r="R41" i="7"/>
  <c r="P43" i="7"/>
  <c r="Q43" i="7"/>
  <c r="R43" i="7"/>
  <c r="P45" i="7"/>
  <c r="Q45" i="7"/>
  <c r="R45" i="7"/>
  <c r="P47" i="7"/>
  <c r="Q47" i="7"/>
  <c r="R47" i="7"/>
  <c r="P50" i="7"/>
  <c r="Q50" i="7"/>
  <c r="R50" i="7"/>
  <c r="P52" i="7"/>
  <c r="Q52" i="7"/>
  <c r="R52" i="7"/>
  <c r="P53" i="7"/>
  <c r="Q53" i="7"/>
  <c r="R53" i="7"/>
  <c r="P2" i="7"/>
  <c r="Q2" i="7"/>
  <c r="R2" i="7"/>
  <c r="P30" i="7"/>
  <c r="Q30" i="7"/>
  <c r="R30" i="7"/>
  <c r="P3" i="7"/>
  <c r="Q3" i="7"/>
  <c r="R3" i="7"/>
  <c r="P4" i="7"/>
  <c r="Q4" i="7"/>
  <c r="R4" i="7"/>
  <c r="P6" i="7"/>
  <c r="Q6" i="7"/>
  <c r="R6" i="7"/>
  <c r="P7" i="7"/>
  <c r="Q7" i="7"/>
  <c r="R7" i="7"/>
  <c r="P9" i="7"/>
  <c r="Q9" i="7"/>
  <c r="R9" i="7"/>
  <c r="P11" i="7"/>
  <c r="Q11" i="7"/>
  <c r="R11" i="7"/>
  <c r="P12" i="7"/>
  <c r="Q12" i="7"/>
  <c r="R12" i="7"/>
  <c r="P13" i="7"/>
  <c r="Q13" i="7"/>
  <c r="R13" i="7"/>
  <c r="P15" i="7"/>
  <c r="Q15" i="7"/>
  <c r="R15" i="7"/>
  <c r="P16" i="7"/>
  <c r="Q16" i="7"/>
  <c r="R16" i="7"/>
  <c r="P19" i="7"/>
  <c r="Q19" i="7"/>
  <c r="R19" i="7"/>
  <c r="P21" i="7"/>
  <c r="Q21" i="7"/>
  <c r="R21" i="7"/>
  <c r="P25" i="7"/>
  <c r="Q25" i="7"/>
  <c r="R25" i="7"/>
  <c r="P26" i="7"/>
  <c r="Q26" i="7"/>
  <c r="R26" i="7"/>
  <c r="P27" i="7"/>
  <c r="Q27" i="7"/>
  <c r="R27" i="7"/>
  <c r="P28" i="7"/>
  <c r="Q28" i="7"/>
  <c r="R28" i="7"/>
  <c r="P39" i="7"/>
  <c r="Q39" i="7"/>
  <c r="R39" i="7"/>
  <c r="P46" i="7"/>
  <c r="Q46" i="7"/>
  <c r="R46" i="7"/>
  <c r="P54" i="7"/>
  <c r="Q54" i="7"/>
  <c r="R54" i="7"/>
  <c r="P33" i="7"/>
  <c r="Q33" i="7"/>
  <c r="R33" i="7"/>
  <c r="P35" i="7"/>
  <c r="Q35" i="7"/>
  <c r="R35" i="7"/>
  <c r="P36" i="7"/>
  <c r="Q36" i="7"/>
  <c r="R36" i="7"/>
  <c r="P31" i="7"/>
  <c r="Q31" i="7"/>
  <c r="R31" i="7"/>
  <c r="P37" i="7"/>
  <c r="Q37" i="7"/>
  <c r="R37" i="7"/>
  <c r="P38" i="7"/>
  <c r="Q38" i="7"/>
  <c r="R38" i="7"/>
  <c r="P32" i="7"/>
  <c r="Q32" i="7"/>
  <c r="R32" i="7"/>
  <c r="P42" i="7"/>
  <c r="Q42" i="7"/>
  <c r="R42" i="7"/>
  <c r="P44" i="7"/>
  <c r="Q44" i="7"/>
  <c r="R44" i="7"/>
  <c r="P34" i="7"/>
  <c r="Q34" i="7"/>
  <c r="R34" i="7"/>
  <c r="P48" i="7"/>
  <c r="Q48" i="7"/>
  <c r="R48" i="7"/>
  <c r="P49" i="7"/>
  <c r="Q49" i="7"/>
  <c r="R49" i="7"/>
  <c r="P51" i="7"/>
  <c r="Q51" i="7"/>
  <c r="R51" i="7"/>
  <c r="C5" i="7"/>
  <c r="D5" i="7"/>
  <c r="E5" i="7"/>
  <c r="F5" i="7"/>
  <c r="G5" i="7"/>
  <c r="H5" i="7"/>
  <c r="I5" i="7"/>
  <c r="J5" i="7"/>
  <c r="K5" i="7"/>
  <c r="L5" i="7"/>
  <c r="M5" i="7"/>
  <c r="N5" i="7"/>
  <c r="O5" i="7"/>
  <c r="C8" i="7"/>
  <c r="D8" i="7"/>
  <c r="E8" i="7"/>
  <c r="F8" i="7"/>
  <c r="G8" i="7"/>
  <c r="H8" i="7"/>
  <c r="I8" i="7"/>
  <c r="J8" i="7"/>
  <c r="K8" i="7"/>
  <c r="L8" i="7"/>
  <c r="M8" i="7"/>
  <c r="N8" i="7"/>
  <c r="O8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C50" i="7"/>
  <c r="D50" i="7"/>
  <c r="E50" i="7"/>
  <c r="F50" i="7"/>
  <c r="G50" i="7"/>
  <c r="H50" i="7"/>
  <c r="I50" i="7"/>
  <c r="J50" i="7"/>
  <c r="K50" i="7"/>
  <c r="L50" i="7"/>
  <c r="M50" i="7"/>
  <c r="N50" i="7"/>
  <c r="O50" i="7"/>
  <c r="C52" i="7"/>
  <c r="D52" i="7"/>
  <c r="E52" i="7"/>
  <c r="F52" i="7"/>
  <c r="G52" i="7"/>
  <c r="H52" i="7"/>
  <c r="I52" i="7"/>
  <c r="J52" i="7"/>
  <c r="K52" i="7"/>
  <c r="L52" i="7"/>
  <c r="M52" i="7"/>
  <c r="N52" i="7"/>
  <c r="O52" i="7"/>
  <c r="C53" i="7"/>
  <c r="D53" i="7"/>
  <c r="E53" i="7"/>
  <c r="F53" i="7"/>
  <c r="G53" i="7"/>
  <c r="H53" i="7"/>
  <c r="I53" i="7"/>
  <c r="J53" i="7"/>
  <c r="K53" i="7"/>
  <c r="L53" i="7"/>
  <c r="M53" i="7"/>
  <c r="N53" i="7"/>
  <c r="O53" i="7"/>
  <c r="C2" i="7"/>
  <c r="D2" i="7"/>
  <c r="E2" i="7"/>
  <c r="F2" i="7"/>
  <c r="G2" i="7"/>
  <c r="H2" i="7"/>
  <c r="I2" i="7"/>
  <c r="J2" i="7"/>
  <c r="K2" i="7"/>
  <c r="L2" i="7"/>
  <c r="M2" i="7"/>
  <c r="N2" i="7"/>
  <c r="O2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C3" i="7"/>
  <c r="D3" i="7"/>
  <c r="E3" i="7"/>
  <c r="F3" i="7"/>
  <c r="G3" i="7"/>
  <c r="H3" i="7"/>
  <c r="I3" i="7"/>
  <c r="J3" i="7"/>
  <c r="K3" i="7"/>
  <c r="L3" i="7"/>
  <c r="M3" i="7"/>
  <c r="N3" i="7"/>
  <c r="O3" i="7"/>
  <c r="C4" i="7"/>
  <c r="D4" i="7"/>
  <c r="E4" i="7"/>
  <c r="F4" i="7"/>
  <c r="G4" i="7"/>
  <c r="H4" i="7"/>
  <c r="I4" i="7"/>
  <c r="J4" i="7"/>
  <c r="K4" i="7"/>
  <c r="L4" i="7"/>
  <c r="M4" i="7"/>
  <c r="N4" i="7"/>
  <c r="O4" i="7"/>
  <c r="C6" i="7"/>
  <c r="D6" i="7"/>
  <c r="E6" i="7"/>
  <c r="F6" i="7"/>
  <c r="G6" i="7"/>
  <c r="H6" i="7"/>
  <c r="I6" i="7"/>
  <c r="J6" i="7"/>
  <c r="K6" i="7"/>
  <c r="L6" i="7"/>
  <c r="M6" i="7"/>
  <c r="N6" i="7"/>
  <c r="O6" i="7"/>
  <c r="C7" i="7"/>
  <c r="D7" i="7"/>
  <c r="E7" i="7"/>
  <c r="F7" i="7"/>
  <c r="G7" i="7"/>
  <c r="H7" i="7"/>
  <c r="I7" i="7"/>
  <c r="J7" i="7"/>
  <c r="K7" i="7"/>
  <c r="L7" i="7"/>
  <c r="M7" i="7"/>
  <c r="N7" i="7"/>
  <c r="O7" i="7"/>
  <c r="C9" i="7"/>
  <c r="D9" i="7"/>
  <c r="E9" i="7"/>
  <c r="F9" i="7"/>
  <c r="G9" i="7"/>
  <c r="H9" i="7"/>
  <c r="I9" i="7"/>
  <c r="J9" i="7"/>
  <c r="K9" i="7"/>
  <c r="L9" i="7"/>
  <c r="M9" i="7"/>
  <c r="N9" i="7"/>
  <c r="O9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C46" i="7"/>
  <c r="D46" i="7"/>
  <c r="E46" i="7"/>
  <c r="F46" i="7"/>
  <c r="G46" i="7"/>
  <c r="H46" i="7"/>
  <c r="I46" i="7"/>
  <c r="J46" i="7"/>
  <c r="K46" i="7"/>
  <c r="L46" i="7"/>
  <c r="M46" i="7"/>
  <c r="N46" i="7"/>
  <c r="O46" i="7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C48" i="7"/>
  <c r="D48" i="7"/>
  <c r="E48" i="7"/>
  <c r="F48" i="7"/>
  <c r="G48" i="7"/>
  <c r="H48" i="7"/>
  <c r="I48" i="7"/>
  <c r="J48" i="7"/>
  <c r="K48" i="7"/>
  <c r="L48" i="7"/>
  <c r="M48" i="7"/>
  <c r="N48" i="7"/>
  <c r="O48" i="7"/>
  <c r="C49" i="7"/>
  <c r="D49" i="7"/>
  <c r="E49" i="7"/>
  <c r="F49" i="7"/>
  <c r="G49" i="7"/>
  <c r="H49" i="7"/>
  <c r="I49" i="7"/>
  <c r="J49" i="7"/>
  <c r="K49" i="7"/>
  <c r="L49" i="7"/>
  <c r="M49" i="7"/>
  <c r="N49" i="7"/>
  <c r="O49" i="7"/>
  <c r="C51" i="7"/>
  <c r="D51" i="7"/>
  <c r="E51" i="7"/>
  <c r="F51" i="7"/>
  <c r="G51" i="7"/>
  <c r="H51" i="7"/>
  <c r="I51" i="7"/>
  <c r="J51" i="7"/>
  <c r="K51" i="7"/>
  <c r="L51" i="7"/>
  <c r="M51" i="7"/>
  <c r="N51" i="7"/>
  <c r="O51" i="7"/>
  <c r="B35" i="7"/>
  <c r="B36" i="7"/>
  <c r="B31" i="7"/>
  <c r="B37" i="7"/>
  <c r="B38" i="7"/>
  <c r="B32" i="7"/>
  <c r="B42" i="7"/>
  <c r="B44" i="7"/>
  <c r="B34" i="7"/>
  <c r="B48" i="7"/>
  <c r="B49" i="7"/>
  <c r="B51" i="7"/>
  <c r="B33" i="7"/>
  <c r="B26" i="7"/>
  <c r="B27" i="7"/>
  <c r="B28" i="7"/>
  <c r="B39" i="7"/>
  <c r="B46" i="7"/>
  <c r="B54" i="7"/>
  <c r="B30" i="7"/>
  <c r="B3" i="7"/>
  <c r="B4" i="7"/>
  <c r="B6" i="7"/>
  <c r="B7" i="7"/>
  <c r="B9" i="7"/>
  <c r="B11" i="7"/>
  <c r="B12" i="7"/>
  <c r="B13" i="7"/>
  <c r="B15" i="7"/>
  <c r="B16" i="7"/>
  <c r="B19" i="7"/>
  <c r="B21" i="7"/>
  <c r="B25" i="7"/>
  <c r="B2" i="7"/>
  <c r="B8" i="7"/>
  <c r="B10" i="7"/>
  <c r="B14" i="7"/>
  <c r="B17" i="7"/>
  <c r="B18" i="7"/>
  <c r="B20" i="7"/>
  <c r="B22" i="7"/>
  <c r="B23" i="7"/>
  <c r="B24" i="7"/>
  <c r="B29" i="7"/>
  <c r="B40" i="7"/>
  <c r="B41" i="7"/>
  <c r="B43" i="7"/>
  <c r="B45" i="7"/>
  <c r="B47" i="7"/>
  <c r="B50" i="7"/>
  <c r="B52" i="7"/>
  <c r="B53" i="7"/>
  <c r="B5" i="7"/>
  <c r="S86" i="6"/>
  <c r="R86" i="6"/>
  <c r="Q86" i="6"/>
  <c r="P86" i="6"/>
  <c r="O86" i="6"/>
  <c r="N86" i="6"/>
  <c r="M86" i="6"/>
  <c r="L86" i="6"/>
  <c r="J86" i="6"/>
  <c r="I86" i="6"/>
  <c r="H86" i="6"/>
  <c r="G86" i="6"/>
  <c r="F86" i="6"/>
  <c r="E86" i="6"/>
  <c r="D86" i="6"/>
  <c r="C86" i="6"/>
  <c r="S59" i="6"/>
  <c r="R59" i="6"/>
  <c r="Q59" i="6"/>
  <c r="P59" i="6"/>
  <c r="O59" i="6"/>
  <c r="N59" i="6"/>
  <c r="M59" i="6"/>
  <c r="L59" i="6"/>
  <c r="J59" i="6"/>
  <c r="I59" i="6"/>
  <c r="H59" i="6"/>
  <c r="G59" i="6"/>
  <c r="F59" i="6"/>
  <c r="E59" i="6"/>
  <c r="D59" i="6"/>
  <c r="C59" i="6"/>
  <c r="S32" i="6"/>
  <c r="R32" i="6"/>
  <c r="Q32" i="6"/>
  <c r="P32" i="6"/>
  <c r="O32" i="6"/>
  <c r="N32" i="6"/>
  <c r="M32" i="6"/>
  <c r="L32" i="6"/>
  <c r="J32" i="6"/>
  <c r="I32" i="6"/>
  <c r="H32" i="6"/>
  <c r="G32" i="6"/>
  <c r="F32" i="6"/>
  <c r="E32" i="6"/>
  <c r="D32" i="6"/>
  <c r="C32" i="6"/>
  <c r="S6" i="6"/>
  <c r="R6" i="6"/>
  <c r="Q6" i="6"/>
  <c r="P6" i="6"/>
  <c r="O6" i="6"/>
  <c r="N6" i="6"/>
  <c r="M6" i="6"/>
  <c r="L6" i="6"/>
  <c r="C6" i="6"/>
  <c r="J6" i="6"/>
  <c r="I6" i="6"/>
  <c r="H6" i="6"/>
  <c r="G6" i="6"/>
  <c r="F6" i="6"/>
  <c r="E6" i="6"/>
  <c r="D6" i="6"/>
  <c r="J11" i="1"/>
  <c r="K11" i="1"/>
  <c r="L11" i="1"/>
  <c r="M11" i="1"/>
  <c r="N11" i="1"/>
  <c r="O11" i="1"/>
  <c r="P11" i="1"/>
  <c r="Q11" i="1"/>
  <c r="J10" i="1"/>
  <c r="K10" i="1"/>
  <c r="L10" i="1"/>
  <c r="M10" i="1"/>
  <c r="N10" i="1"/>
  <c r="O10" i="1"/>
  <c r="P10" i="1"/>
  <c r="Q10" i="1"/>
  <c r="J9" i="1"/>
  <c r="K9" i="1"/>
  <c r="L9" i="1"/>
  <c r="M9" i="1"/>
  <c r="N9" i="1"/>
  <c r="O9" i="1"/>
  <c r="P9" i="1"/>
  <c r="Q9" i="1"/>
  <c r="K8" i="1"/>
  <c r="L8" i="1"/>
  <c r="M8" i="1"/>
  <c r="N8" i="1"/>
  <c r="O8" i="1"/>
  <c r="P8" i="1"/>
  <c r="Q8" i="1"/>
  <c r="J8" i="1"/>
  <c r="I8" i="1"/>
  <c r="H8" i="1"/>
  <c r="C20" i="5"/>
  <c r="D20" i="5"/>
  <c r="D10" i="1"/>
  <c r="E20" i="5"/>
  <c r="F20" i="5"/>
  <c r="F10" i="1"/>
  <c r="G20" i="5"/>
  <c r="H20" i="5"/>
  <c r="H10" i="1"/>
  <c r="I20" i="5"/>
  <c r="J20" i="5"/>
  <c r="K20" i="5"/>
  <c r="L20" i="5"/>
  <c r="M20" i="5"/>
  <c r="N20" i="5"/>
  <c r="O20" i="5"/>
  <c r="P20" i="5"/>
  <c r="Q20" i="5"/>
  <c r="J28" i="3"/>
  <c r="K28" i="3"/>
  <c r="L28" i="3"/>
  <c r="M28" i="3"/>
  <c r="N28" i="3"/>
  <c r="O28" i="3"/>
  <c r="P28" i="3"/>
  <c r="Q28" i="3"/>
  <c r="S18" i="2"/>
  <c r="F26" i="2"/>
  <c r="G26" i="2"/>
  <c r="G8" i="1"/>
  <c r="H26" i="2"/>
  <c r="I26" i="2"/>
  <c r="J26" i="2"/>
  <c r="K26" i="2"/>
  <c r="L26" i="2"/>
  <c r="M26" i="2"/>
  <c r="N26" i="2"/>
  <c r="O26" i="2"/>
  <c r="P26" i="2"/>
  <c r="Q26" i="2"/>
  <c r="X14" i="3"/>
  <c r="V14" i="3"/>
  <c r="T14" i="3"/>
  <c r="U14" i="3"/>
  <c r="X13" i="3"/>
  <c r="V13" i="3"/>
  <c r="T13" i="3"/>
  <c r="U13" i="3"/>
  <c r="V8" i="5"/>
  <c r="V9" i="5"/>
  <c r="V10" i="5"/>
  <c r="V11" i="5"/>
  <c r="V12" i="5"/>
  <c r="V13" i="5"/>
  <c r="V14" i="5"/>
  <c r="V15" i="5"/>
  <c r="V16" i="5"/>
  <c r="V17" i="5"/>
  <c r="V18" i="5"/>
  <c r="V19" i="5"/>
  <c r="T8" i="5"/>
  <c r="T9" i="5"/>
  <c r="T10" i="5"/>
  <c r="T11" i="5"/>
  <c r="T12" i="5"/>
  <c r="T13" i="5"/>
  <c r="T14" i="5"/>
  <c r="T15" i="5"/>
  <c r="T16" i="5"/>
  <c r="T17" i="5"/>
  <c r="T18" i="5"/>
  <c r="T19" i="5"/>
  <c r="V7" i="5"/>
  <c r="T7" i="5"/>
  <c r="V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S14" i="3"/>
  <c r="V8" i="3"/>
  <c r="V9" i="3"/>
  <c r="V10" i="3"/>
  <c r="V11" i="3"/>
  <c r="V12" i="3"/>
  <c r="V15" i="3"/>
  <c r="V16" i="3"/>
  <c r="V17" i="3"/>
  <c r="V18" i="3"/>
  <c r="V19" i="3"/>
  <c r="V20" i="3"/>
  <c r="V21" i="3"/>
  <c r="V22" i="3"/>
  <c r="V23" i="3"/>
  <c r="W23" i="3"/>
  <c r="V24" i="3"/>
  <c r="V25" i="3"/>
  <c r="V26" i="3"/>
  <c r="V27" i="3"/>
  <c r="T8" i="3"/>
  <c r="T9" i="3"/>
  <c r="T10" i="3"/>
  <c r="T11" i="3"/>
  <c r="T12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V7" i="3"/>
  <c r="T7" i="3"/>
  <c r="R20" i="5"/>
  <c r="R10" i="1"/>
  <c r="I10" i="1"/>
  <c r="G10" i="1"/>
  <c r="E10" i="1"/>
  <c r="C10" i="1"/>
  <c r="B20" i="5"/>
  <c r="B10" i="1"/>
  <c r="X19" i="5"/>
  <c r="X18" i="5"/>
  <c r="S18" i="5"/>
  <c r="X17" i="5"/>
  <c r="S17" i="5"/>
  <c r="X16" i="5"/>
  <c r="W16" i="5"/>
  <c r="X15" i="5"/>
  <c r="S15" i="5"/>
  <c r="X14" i="5"/>
  <c r="U14" i="5"/>
  <c r="X13" i="5"/>
  <c r="S13" i="5"/>
  <c r="X12" i="5"/>
  <c r="X11" i="5"/>
  <c r="S11" i="5"/>
  <c r="X10" i="5"/>
  <c r="W10" i="5"/>
  <c r="X9" i="5"/>
  <c r="S9" i="5"/>
  <c r="X8" i="5"/>
  <c r="S8" i="5"/>
  <c r="X7" i="5"/>
  <c r="C28" i="3"/>
  <c r="C9" i="1"/>
  <c r="D28" i="3"/>
  <c r="D9" i="1"/>
  <c r="E28" i="3"/>
  <c r="E9" i="1"/>
  <c r="F28" i="3"/>
  <c r="F9" i="1"/>
  <c r="G28" i="3"/>
  <c r="G9" i="1"/>
  <c r="H28" i="3"/>
  <c r="H9" i="1"/>
  <c r="I28" i="3"/>
  <c r="I9" i="1"/>
  <c r="B28" i="3"/>
  <c r="B9" i="1"/>
  <c r="X10" i="3"/>
  <c r="X8" i="3"/>
  <c r="S8" i="3"/>
  <c r="X9" i="3"/>
  <c r="S9" i="3"/>
  <c r="R28" i="3"/>
  <c r="X27" i="3"/>
  <c r="S27" i="3"/>
  <c r="X26" i="3"/>
  <c r="U26" i="3"/>
  <c r="X25" i="3"/>
  <c r="W25" i="3"/>
  <c r="X24" i="3"/>
  <c r="X23" i="3"/>
  <c r="S23" i="3"/>
  <c r="X22" i="3"/>
  <c r="S22" i="3"/>
  <c r="X21" i="3"/>
  <c r="X20" i="3"/>
  <c r="S20" i="3"/>
  <c r="X19" i="3"/>
  <c r="S19" i="3"/>
  <c r="X18" i="3"/>
  <c r="S18" i="3"/>
  <c r="X17" i="3"/>
  <c r="W17" i="3"/>
  <c r="X16" i="3"/>
  <c r="S16" i="3"/>
  <c r="X15" i="3"/>
  <c r="W15" i="3"/>
  <c r="X12" i="3"/>
  <c r="S12" i="3"/>
  <c r="X11" i="3"/>
  <c r="W11" i="3"/>
  <c r="X7" i="3"/>
  <c r="X8" i="2"/>
  <c r="S8" i="2"/>
  <c r="X9" i="2"/>
  <c r="X10" i="2"/>
  <c r="X11" i="2"/>
  <c r="S11" i="2"/>
  <c r="X12" i="2"/>
  <c r="X13" i="2"/>
  <c r="S13" i="2"/>
  <c r="X14" i="2"/>
  <c r="S14" i="2"/>
  <c r="X15" i="2"/>
  <c r="S15" i="2"/>
  <c r="X16" i="2"/>
  <c r="S16" i="2"/>
  <c r="X17" i="2"/>
  <c r="S17" i="2"/>
  <c r="X18" i="2"/>
  <c r="X19" i="2"/>
  <c r="S19" i="2"/>
  <c r="X20" i="2"/>
  <c r="S20" i="2"/>
  <c r="X21" i="2"/>
  <c r="S21" i="2"/>
  <c r="X22" i="2"/>
  <c r="S22" i="2"/>
  <c r="X23" i="2"/>
  <c r="S23" i="2"/>
  <c r="X24" i="2"/>
  <c r="S24" i="2"/>
  <c r="X25" i="2"/>
  <c r="S25" i="2"/>
  <c r="C26" i="2"/>
  <c r="C8" i="1"/>
  <c r="D26" i="2"/>
  <c r="D8" i="1"/>
  <c r="E26" i="2"/>
  <c r="E8" i="1"/>
  <c r="F8" i="1"/>
  <c r="R26" i="2"/>
  <c r="R8" i="1"/>
  <c r="B26" i="2"/>
  <c r="B8" i="1"/>
  <c r="X7" i="2"/>
  <c r="S7" i="2"/>
  <c r="S7" i="3"/>
  <c r="U15" i="3"/>
  <c r="W12" i="3"/>
  <c r="U12" i="5"/>
  <c r="U23" i="2"/>
  <c r="U18" i="2"/>
  <c r="U22" i="3"/>
  <c r="U20" i="3"/>
  <c r="U16" i="3"/>
  <c r="U19" i="5"/>
  <c r="S19" i="5"/>
  <c r="U18" i="5"/>
  <c r="T28" i="3"/>
  <c r="T9" i="1"/>
  <c r="S124" i="6"/>
  <c r="S129" i="6" s="1"/>
  <c r="R124" i="6"/>
  <c r="K129" i="6" s="1"/>
  <c r="E124" i="6"/>
  <c r="L129" i="6" s="1"/>
  <c r="G124" i="6"/>
  <c r="M129" i="6" s="1"/>
  <c r="I124" i="6"/>
  <c r="N129" i="6" s="1"/>
  <c r="K124" i="6"/>
  <c r="O129" i="6" s="1"/>
  <c r="M124" i="6"/>
  <c r="P129" i="6" s="1"/>
  <c r="O124" i="6"/>
  <c r="Q129" i="6" s="1"/>
  <c r="Q124" i="6"/>
  <c r="R129" i="6" s="1"/>
  <c r="D124" i="6"/>
  <c r="D129" i="6" s="1"/>
  <c r="F124" i="6"/>
  <c r="E129" i="6" s="1"/>
  <c r="H124" i="6"/>
  <c r="F129" i="6" s="1"/>
  <c r="J124" i="6"/>
  <c r="G129" i="6" s="1"/>
  <c r="L124" i="6"/>
  <c r="H129" i="6" s="1"/>
  <c r="N124" i="6"/>
  <c r="I129" i="6" s="1"/>
  <c r="P124" i="6"/>
  <c r="J129" i="6" s="1"/>
  <c r="U25" i="3"/>
  <c r="U21" i="3"/>
  <c r="U19" i="3"/>
  <c r="U17" i="3"/>
  <c r="S11" i="3"/>
  <c r="W14" i="3"/>
  <c r="U25" i="2"/>
  <c r="W20" i="2"/>
  <c r="W8" i="2"/>
  <c r="W19" i="5"/>
  <c r="W18" i="5"/>
  <c r="U8" i="5"/>
  <c r="T20" i="5"/>
  <c r="X20" i="5"/>
  <c r="V20" i="5"/>
  <c r="V10" i="1"/>
  <c r="W8" i="5"/>
  <c r="B11" i="1"/>
  <c r="W27" i="3"/>
  <c r="S26" i="3"/>
  <c r="W26" i="3"/>
  <c r="U18" i="3"/>
  <c r="W18" i="3"/>
  <c r="W16" i="3"/>
  <c r="V28" i="3"/>
  <c r="V9" i="1"/>
  <c r="U12" i="3"/>
  <c r="U7" i="3"/>
  <c r="U11" i="3"/>
  <c r="X28" i="3"/>
  <c r="S28" i="3"/>
  <c r="U27" i="3"/>
  <c r="W9" i="3"/>
  <c r="S15" i="3"/>
  <c r="E11" i="1"/>
  <c r="C11" i="1"/>
  <c r="I11" i="1"/>
  <c r="G11" i="1"/>
  <c r="W15" i="2"/>
  <c r="U8" i="2"/>
  <c r="W25" i="2"/>
  <c r="W23" i="2"/>
  <c r="W21" i="2"/>
  <c r="U20" i="2"/>
  <c r="W19" i="2"/>
  <c r="T26" i="2"/>
  <c r="T8" i="1"/>
  <c r="W18" i="2"/>
  <c r="U16" i="2"/>
  <c r="W16" i="2"/>
  <c r="U14" i="2"/>
  <c r="W14" i="2"/>
  <c r="V26" i="2"/>
  <c r="V8" i="1"/>
  <c r="U7" i="2"/>
  <c r="X26" i="2"/>
  <c r="S26" i="2"/>
  <c r="W7" i="2"/>
  <c r="W17" i="2"/>
  <c r="W22" i="2"/>
  <c r="U19" i="2"/>
  <c r="W24" i="2"/>
  <c r="U24" i="2"/>
  <c r="U22" i="2"/>
  <c r="U21" i="2"/>
  <c r="U17" i="2"/>
  <c r="U15" i="2"/>
  <c r="S12" i="2"/>
  <c r="W12" i="2"/>
  <c r="S10" i="2"/>
  <c r="U10" i="2"/>
  <c r="S9" i="2"/>
  <c r="U9" i="2"/>
  <c r="S21" i="3"/>
  <c r="W21" i="3"/>
  <c r="S7" i="5"/>
  <c r="W7" i="5"/>
  <c r="R9" i="1"/>
  <c r="X10" i="1"/>
  <c r="S10" i="1"/>
  <c r="S25" i="3"/>
  <c r="S17" i="3"/>
  <c r="W19" i="3"/>
  <c r="U23" i="3"/>
  <c r="U8" i="3"/>
  <c r="W9" i="2"/>
  <c r="W10" i="2"/>
  <c r="U12" i="2"/>
  <c r="U7" i="5"/>
  <c r="U9" i="5"/>
  <c r="U11" i="5"/>
  <c r="U13" i="5"/>
  <c r="W15" i="5"/>
  <c r="W17" i="5"/>
  <c r="H11" i="1"/>
  <c r="F11" i="1"/>
  <c r="D11" i="1"/>
  <c r="S24" i="3"/>
  <c r="U24" i="3"/>
  <c r="S10" i="3"/>
  <c r="U10" i="3"/>
  <c r="S10" i="5"/>
  <c r="U10" i="5"/>
  <c r="S12" i="5"/>
  <c r="W12" i="5"/>
  <c r="S14" i="5"/>
  <c r="W14" i="5"/>
  <c r="S16" i="5"/>
  <c r="U16" i="5"/>
  <c r="W7" i="3"/>
  <c r="U9" i="3"/>
  <c r="W24" i="3"/>
  <c r="W22" i="3"/>
  <c r="W20" i="3"/>
  <c r="W10" i="3"/>
  <c r="W8" i="3"/>
  <c r="W13" i="2"/>
  <c r="W11" i="2"/>
  <c r="U13" i="2"/>
  <c r="U11" i="2"/>
  <c r="U17" i="5"/>
  <c r="U15" i="5"/>
  <c r="W13" i="5"/>
  <c r="W11" i="5"/>
  <c r="W9" i="5"/>
  <c r="S13" i="3"/>
  <c r="W13" i="3"/>
  <c r="V11" i="1"/>
  <c r="W20" i="5"/>
  <c r="S20" i="5"/>
  <c r="T10" i="1"/>
  <c r="T11" i="1"/>
  <c r="U20" i="5"/>
  <c r="W28" i="3"/>
  <c r="X9" i="1"/>
  <c r="S9" i="1"/>
  <c r="U28" i="3"/>
  <c r="U26" i="2"/>
  <c r="X8" i="1"/>
  <c r="W26" i="2"/>
  <c r="U8" i="1"/>
  <c r="W10" i="1"/>
  <c r="R11" i="1"/>
  <c r="U10" i="1"/>
  <c r="X11" i="1"/>
  <c r="U11" i="1"/>
  <c r="W9" i="1"/>
  <c r="U9" i="1"/>
  <c r="S8" i="1"/>
  <c r="W8" i="1"/>
  <c r="W11" i="1"/>
  <c r="S11" i="1"/>
</calcChain>
</file>

<file path=xl/sharedStrings.xml><?xml version="1.0" encoding="utf-8"?>
<sst xmlns="http://schemas.openxmlformats.org/spreadsheetml/2006/main" count="335" uniqueCount="88">
  <si>
    <t>Canton du Jura</t>
  </si>
  <si>
    <t>Delémont</t>
  </si>
  <si>
    <t>Porrentruy</t>
  </si>
  <si>
    <t>Franches-Montagnes</t>
  </si>
  <si>
    <t>District de Delémont</t>
  </si>
  <si>
    <t>Boécourt</t>
  </si>
  <si>
    <t>Bourrignon</t>
  </si>
  <si>
    <t>Châtillon</t>
  </si>
  <si>
    <t>Courchapoix</t>
  </si>
  <si>
    <t>Courrendlin</t>
  </si>
  <si>
    <t>Courroux</t>
  </si>
  <si>
    <t>Courtételle</t>
  </si>
  <si>
    <t>Develier</t>
  </si>
  <si>
    <t>Ederswiler</t>
  </si>
  <si>
    <t>Mervelier</t>
  </si>
  <si>
    <t>Mettembert</t>
  </si>
  <si>
    <t>Movelier</t>
  </si>
  <si>
    <t>Pleigne</t>
  </si>
  <si>
    <t>Rossemaison</t>
  </si>
  <si>
    <t>Saulcy</t>
  </si>
  <si>
    <t>Soyhières</t>
  </si>
  <si>
    <t>District de Porrentruy</t>
  </si>
  <si>
    <t>Alle</t>
  </si>
  <si>
    <t>La Baroche</t>
  </si>
  <si>
    <t>Basse-Allaine</t>
  </si>
  <si>
    <t>Beurnevésin</t>
  </si>
  <si>
    <t>Boncourt</t>
  </si>
  <si>
    <t>Bonfol</t>
  </si>
  <si>
    <t>Bure</t>
  </si>
  <si>
    <t>Clos du Doubs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</si>
  <si>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</si>
  <si>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</si>
  <si>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</si>
  <si>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</si>
  <si>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</si>
  <si>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</si>
  <si>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</si>
  <si>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</si>
  <si>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</si>
  <si>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Haute-Ajoie</t>
  </si>
  <si>
    <t>Lugnez</t>
  </si>
  <si>
    <t>Vendlincourt</t>
  </si>
  <si>
    <t>District des Franches-Montagnes</t>
  </si>
  <si>
    <t>Le Bémont</t>
  </si>
  <si>
    <t>Les Bois</t>
  </si>
  <si>
    <t>Les Breuleux</t>
  </si>
  <si>
    <t>La Chaux-des-Breuleux</t>
  </si>
  <si>
    <t>Les Enfers</t>
  </si>
  <si>
    <t>Les Genevez</t>
  </si>
  <si>
    <t>Lajoux</t>
  </si>
  <si>
    <t>Montfaucon</t>
  </si>
  <si>
    <t>Muriaux</t>
  </si>
  <si>
    <t>Le Noirmont</t>
  </si>
  <si>
    <t>Saignelégier</t>
  </si>
  <si>
    <t>Saint-Brais</t>
  </si>
  <si>
    <t>Soubey</t>
  </si>
  <si>
    <t>Haute-Sorne</t>
  </si>
  <si>
    <t>Val Terbi</t>
  </si>
  <si>
    <t>Types de bulletins par partis</t>
  </si>
  <si>
    <t>Non modfiés</t>
  </si>
  <si>
    <t>Modifiés</t>
  </si>
  <si>
    <t>1. PCSI</t>
  </si>
  <si>
    <t>2. PLRJ</t>
  </si>
  <si>
    <t>Sans
dénomination</t>
  </si>
  <si>
    <t>Total
Non modifiés</t>
  </si>
  <si>
    <t>Total 
Modifiés</t>
  </si>
  <si>
    <t>Total des
bulletins valables</t>
  </si>
  <si>
    <t>Districts</t>
  </si>
  <si>
    <t>Communes</t>
  </si>
  <si>
    <t>%</t>
  </si>
  <si>
    <t>3. PDC-JDC</t>
  </si>
  <si>
    <t>4. PSJ-JSJ</t>
  </si>
  <si>
    <t>5. CS POP</t>
  </si>
  <si>
    <t>6. UDC</t>
  </si>
  <si>
    <t>7. Verts et JVJ</t>
  </si>
  <si>
    <t>8. PVL</t>
  </si>
  <si>
    <t>Totaux :</t>
  </si>
  <si>
    <t>Election du Gouvernement 2020 (1er tour)</t>
  </si>
  <si>
    <t>5. CS-POP</t>
  </si>
  <si>
    <t>Canton</t>
  </si>
  <si>
    <t>Bulletins non modifiés</t>
  </si>
  <si>
    <t>Bulletins modifiés</t>
  </si>
  <si>
    <t>Bulletins  non modifiés</t>
  </si>
  <si>
    <t xml:space="preserve">Statistiques par communes </t>
  </si>
  <si>
    <t>Selection :</t>
  </si>
  <si>
    <t>Commune :</t>
  </si>
  <si>
    <t>TITRE</t>
  </si>
  <si>
    <t>Cliquez ci-dessus pour choisir une commune 
(A - 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</si>
</sst>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164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64" fontId="0" fillId="0" borderId="2" xfId="0" applyNumberForma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64" fontId="2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1" xfId="0" quotePrefix="1" applyNumberFormat="1" applyBorder="1" applyAlignment="1" applyProtection="1">
      <alignment horizontal="center" vertical="center"/>
      <protection locked="0"/>
    </xf>
    <xf numFmtId="1" fontId="0" fillId="0" borderId="3" xfId="0" quotePrefix="1" applyNumberFormat="1" applyBorder="1" applyAlignment="1" applyProtection="1">
      <alignment horizontal="center" vertical="center"/>
      <protection locked="0"/>
    </xf>
    <xf numFmtId="1" fontId="0" fillId="0" borderId="4" xfId="0" quotePrefix="1" applyNumberFormat="1" applyBorder="1" applyAlignment="1" applyProtection="1">
      <alignment horizontal="center" vertical="center"/>
      <protection locked="0"/>
    </xf>
    <xf numFmtId="1" fontId="0" fillId="0" borderId="5" xfId="0" quotePrefix="1" applyNumberFormat="1" applyBorder="1" applyAlignment="1" applyProtection="1">
      <alignment horizontal="center" vertical="center"/>
      <protection locked="0"/>
    </xf>
    <xf numFmtId="1" fontId="1" fillId="0" borderId="6" xfId="0" quotePrefix="1" applyNumberFormat="1" applyFont="1" applyBorder="1" applyAlignment="1" applyProtection="1">
      <alignment horizontal="center" vertical="center"/>
      <protection locked="0"/>
    </xf>
    <xf numFmtId="1" fontId="1" fillId="0" borderId="7" xfId="0" quotePrefix="1" applyNumberFormat="1" applyFont="1" applyBorder="1" applyAlignment="1" applyProtection="1">
      <alignment horizontal="center" vertical="center"/>
      <protection locked="0"/>
    </xf>
    <xf numFmtId="1" fontId="0" fillId="0" borderId="6" xfId="0" quotePrefix="1" applyNumberFormat="1" applyBorder="1" applyAlignment="1" applyProtection="1">
      <alignment horizontal="center" vertical="center"/>
      <protection locked="0"/>
    </xf>
    <xf numFmtId="1" fontId="0" fillId="0" borderId="8" xfId="0" quotePrefix="1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1" fontId="1" fillId="0" borderId="14" xfId="0" quotePrefix="1" applyNumberFormat="1" applyFont="1" applyBorder="1" applyAlignment="1" applyProtection="1">
      <alignment horizontal="center" vertical="center"/>
      <protection locked="0"/>
    </xf>
    <xf numFmtId="1" fontId="1" fillId="0" borderId="15" xfId="0" quotePrefix="1" applyNumberFormat="1" applyFont="1" applyBorder="1" applyAlignment="1" applyProtection="1">
      <alignment horizontal="center" vertical="center"/>
      <protection locked="0"/>
    </xf>
    <xf numFmtId="1" fontId="0" fillId="0" borderId="9" xfId="0" quotePrefix="1" applyNumberFormat="1" applyBorder="1" applyAlignment="1" applyProtection="1">
      <alignment horizontal="center" vertical="center"/>
      <protection locked="0"/>
    </xf>
    <xf numFmtId="1" fontId="0" fillId="0" borderId="10" xfId="0" quotePrefix="1" applyNumberFormat="1" applyBorder="1" applyAlignment="1" applyProtection="1">
      <alignment horizontal="center" vertical="center"/>
      <protection locked="0"/>
    </xf>
    <xf numFmtId="1" fontId="1" fillId="0" borderId="12" xfId="0" quotePrefix="1" applyNumberFormat="1" applyFont="1" applyBorder="1" applyAlignment="1" applyProtection="1">
      <alignment horizontal="center" vertical="center"/>
      <protection locked="0"/>
    </xf>
    <xf numFmtId="0" fontId="3" fillId="0" borderId="0" xfId="0" applyFont="1"/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Protection="1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" fontId="0" fillId="0" borderId="6" xfId="0" applyNumberForma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center" vertical="center"/>
    </xf>
    <xf numFmtId="1" fontId="0" fillId="0" borderId="8" xfId="0" applyNumberForma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0" xfId="0" applyAlignment="1" applyProtection="1"/>
    <xf numFmtId="0" fontId="7" fillId="0" borderId="12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6EC4D"/>
      <color rgb="FFC7FDCC"/>
      <color rgb="FF5EBCD2"/>
      <color rgb="FFF50B4E"/>
      <color rgb="FFFEAF22"/>
      <color rgb="FF86FA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800" b="0" i="0" baseline="0">
                <a:effectLst/>
              </a:rPr>
              <a:t>Bulletins - Non modifiés</a:t>
            </a:r>
            <a:endParaRPr lang="fr-CH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EBCD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AEBF-46D9-A3D0-FCF50A7E230B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BF-46D9-A3D0-FCF50A7E230B}"/>
              </c:ext>
            </c:extLst>
          </c:dPt>
          <c:dPt>
            <c:idx val="2"/>
            <c:bubble3D val="0"/>
            <c:spPr>
              <a:solidFill>
                <a:srgbClr val="FEAF2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EBF-46D9-A3D0-FCF50A7E230B}"/>
              </c:ext>
            </c:extLst>
          </c:dPt>
          <c:dPt>
            <c:idx val="3"/>
            <c:bubble3D val="0"/>
            <c:spPr>
              <a:solidFill>
                <a:srgbClr val="F50B4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EBF-46D9-A3D0-FCF50A7E230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EBF-46D9-A3D0-FCF50A7E230B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EBF-46D9-A3D0-FCF50A7E230B}"/>
              </c:ext>
            </c:extLst>
          </c:dPt>
          <c:dPt>
            <c:idx val="6"/>
            <c:bubble3D val="0"/>
            <c:spPr>
              <a:solidFill>
                <a:srgbClr val="06EC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EBF-46D9-A3D0-FCF50A7E230B}"/>
              </c:ext>
            </c:extLst>
          </c:dPt>
          <c:dPt>
            <c:idx val="7"/>
            <c:bubble3D val="0"/>
            <c:spPr>
              <a:solidFill>
                <a:srgbClr val="C7FD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EBF-46D9-A3D0-FCF50A7E23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Statistiques!$C$5:$J$5</c:f>
              <c:strCache>
                <c:ptCount val="8"/>
                <c:pt idx="0">
                  <c:v>1. PCSI</c:v>
                </c:pt>
                <c:pt idx="1">
                  <c:v>2. PLRJ</c:v>
                </c:pt>
                <c:pt idx="2">
                  <c:v>3. PDC-JDC</c:v>
                </c:pt>
                <c:pt idx="3">
                  <c:v>4. PSJ-JSJ</c:v>
                </c:pt>
                <c:pt idx="4">
                  <c:v>5. CS-POP</c:v>
                </c:pt>
                <c:pt idx="5">
                  <c:v>6. UDC</c:v>
                </c:pt>
                <c:pt idx="6">
                  <c:v>7. Verts et JVJ</c:v>
                </c:pt>
                <c:pt idx="7">
                  <c:v>8. PVL</c:v>
                </c:pt>
              </c:strCache>
            </c:strRef>
          </c:cat>
          <c:val>
            <c:numRef>
              <c:f>Statistiques!$C$6:$J$6</c:f>
              <c:numCache>
                <c:formatCode>0</c:formatCode>
                <c:ptCount val="8"/>
                <c:pt idx="0">
                  <c:v>1047</c:v>
                </c:pt>
                <c:pt idx="1">
                  <c:v>1952</c:v>
                </c:pt>
                <c:pt idx="2">
                  <c:v>2817</c:v>
                </c:pt>
                <c:pt idx="3">
                  <c:v>3088</c:v>
                </c:pt>
                <c:pt idx="4">
                  <c:v>233</c:v>
                </c:pt>
                <c:pt idx="5">
                  <c:v>1257</c:v>
                </c:pt>
                <c:pt idx="6">
                  <c:v>818</c:v>
                </c:pt>
                <c:pt idx="7">
                  <c:v>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BF-46D9-A3D0-FCF50A7E2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/>
              <a:t>Bulletins modifiés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EBCD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3731-41B1-AF9B-9F577C73C13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31-41B1-AF9B-9F577C73C13C}"/>
              </c:ext>
            </c:extLst>
          </c:dPt>
          <c:dPt>
            <c:idx val="2"/>
            <c:bubble3D val="0"/>
            <c:spPr>
              <a:solidFill>
                <a:srgbClr val="FEAF2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731-41B1-AF9B-9F577C73C13C}"/>
              </c:ext>
            </c:extLst>
          </c:dPt>
          <c:dPt>
            <c:idx val="3"/>
            <c:bubble3D val="0"/>
            <c:spPr>
              <a:solidFill>
                <a:srgbClr val="F50B4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31-41B1-AF9B-9F577C73C1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731-41B1-AF9B-9F577C73C13C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31-41B1-AF9B-9F577C73C13C}"/>
              </c:ext>
            </c:extLst>
          </c:dPt>
          <c:dPt>
            <c:idx val="6"/>
            <c:bubble3D val="0"/>
            <c:spPr>
              <a:solidFill>
                <a:srgbClr val="06EC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731-41B1-AF9B-9F577C73C13C}"/>
              </c:ext>
            </c:extLst>
          </c:dPt>
          <c:dPt>
            <c:idx val="7"/>
            <c:bubble3D val="0"/>
            <c:spPr>
              <a:solidFill>
                <a:srgbClr val="C7FD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731-41B1-AF9B-9F577C73C1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Statistiques!$L$128:$S$128</c:f>
              <c:strCache>
                <c:ptCount val="8"/>
                <c:pt idx="0">
                  <c:v>1. PCSI</c:v>
                </c:pt>
                <c:pt idx="1">
                  <c:v>2. PLRJ</c:v>
                </c:pt>
                <c:pt idx="2">
                  <c:v>3. PDC-JDC</c:v>
                </c:pt>
                <c:pt idx="3">
                  <c:v>4. PSJ-JSJ</c:v>
                </c:pt>
                <c:pt idx="4">
                  <c:v>5. CS-POP</c:v>
                </c:pt>
                <c:pt idx="5">
                  <c:v>6. UDC</c:v>
                </c:pt>
                <c:pt idx="6">
                  <c:v>7. Verts et JVJ</c:v>
                </c:pt>
                <c:pt idx="7">
                  <c:v>8. PVL</c:v>
                </c:pt>
              </c:strCache>
            </c:strRef>
          </c:cat>
          <c:val>
            <c:numRef>
              <c:f>Statistiques!$L$129:$S$129</c:f>
              <c:numCache>
                <c:formatCode>General</c:formatCode>
                <c:ptCount val="8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31-41B1-AF9B-9F577C73C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800" b="0" i="0" baseline="0">
                <a:effectLst/>
              </a:rPr>
              <a:t>Bulletins - Modifiés</a:t>
            </a:r>
            <a:endParaRPr lang="fr-CH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EBCD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A112-4107-B8E0-A1A98ACA50C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12-4107-B8E0-A1A98ACA50C9}"/>
              </c:ext>
            </c:extLst>
          </c:dPt>
          <c:dPt>
            <c:idx val="2"/>
            <c:bubble3D val="0"/>
            <c:spPr>
              <a:solidFill>
                <a:srgbClr val="FEAF2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112-4107-B8E0-A1A98ACA50C9}"/>
              </c:ext>
            </c:extLst>
          </c:dPt>
          <c:dPt>
            <c:idx val="3"/>
            <c:bubble3D val="0"/>
            <c:spPr>
              <a:solidFill>
                <a:srgbClr val="F50B4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12-4107-B8E0-A1A98ACA50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112-4107-B8E0-A1A98ACA50C9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12-4107-B8E0-A1A98ACA50C9}"/>
              </c:ext>
            </c:extLst>
          </c:dPt>
          <c:dPt>
            <c:idx val="6"/>
            <c:bubble3D val="0"/>
            <c:spPr>
              <a:solidFill>
                <a:srgbClr val="06EC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112-4107-B8E0-A1A98ACA50C9}"/>
              </c:ext>
            </c:extLst>
          </c:dPt>
          <c:dPt>
            <c:idx val="7"/>
            <c:bubble3D val="0"/>
            <c:spPr>
              <a:solidFill>
                <a:srgbClr val="C7FD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112-4107-B8E0-A1A98ACA50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Statistiques!$L$5:$S$5</c:f>
              <c:strCache>
                <c:ptCount val="8"/>
                <c:pt idx="0">
                  <c:v>1. PCSI</c:v>
                </c:pt>
                <c:pt idx="1">
                  <c:v>2. PLRJ</c:v>
                </c:pt>
                <c:pt idx="2">
                  <c:v>3. PDC-JDC</c:v>
                </c:pt>
                <c:pt idx="3">
                  <c:v>4. PSJ-JSJ</c:v>
                </c:pt>
                <c:pt idx="4">
                  <c:v>5. CS-POP</c:v>
                </c:pt>
                <c:pt idx="5">
                  <c:v>6. UDC</c:v>
                </c:pt>
                <c:pt idx="6">
                  <c:v>7. Verts et JVJ</c:v>
                </c:pt>
                <c:pt idx="7">
                  <c:v>8. PVL</c:v>
                </c:pt>
              </c:strCache>
            </c:strRef>
          </c:cat>
          <c:val>
            <c:numRef>
              <c:f>Statistiques!$L$6:$S$6</c:f>
              <c:numCache>
                <c:formatCode>0</c:formatCode>
                <c:ptCount val="8"/>
                <c:pt idx="0">
                  <c:v>792</c:v>
                </c:pt>
                <c:pt idx="1">
                  <c:v>1240</c:v>
                </c:pt>
                <c:pt idx="2">
                  <c:v>2568</c:v>
                </c:pt>
                <c:pt idx="3">
                  <c:v>2198</c:v>
                </c:pt>
                <c:pt idx="4">
                  <c:v>210</c:v>
                </c:pt>
                <c:pt idx="5">
                  <c:v>763</c:v>
                </c:pt>
                <c:pt idx="6">
                  <c:v>841</c:v>
                </c:pt>
                <c:pt idx="7">
                  <c:v>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12-4107-B8E0-A1A98ACA5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800" b="0" i="0" baseline="0">
                <a:effectLst/>
              </a:rPr>
              <a:t>Bulletins - Non modifiés</a:t>
            </a:r>
            <a:endParaRPr lang="fr-CH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EBCD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4C9E-4282-9644-22138BF86D8B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C9E-4282-9644-22138BF86D8B}"/>
              </c:ext>
            </c:extLst>
          </c:dPt>
          <c:dPt>
            <c:idx val="2"/>
            <c:bubble3D val="0"/>
            <c:spPr>
              <a:solidFill>
                <a:srgbClr val="FEAF2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C9E-4282-9644-22138BF86D8B}"/>
              </c:ext>
            </c:extLst>
          </c:dPt>
          <c:dPt>
            <c:idx val="3"/>
            <c:bubble3D val="0"/>
            <c:spPr>
              <a:solidFill>
                <a:srgbClr val="F50B4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C9E-4282-9644-22138BF86D8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C9E-4282-9644-22138BF86D8B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C9E-4282-9644-22138BF86D8B}"/>
              </c:ext>
            </c:extLst>
          </c:dPt>
          <c:dPt>
            <c:idx val="6"/>
            <c:bubble3D val="0"/>
            <c:spPr>
              <a:solidFill>
                <a:srgbClr val="06EC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4C9E-4282-9644-22138BF86D8B}"/>
              </c:ext>
            </c:extLst>
          </c:dPt>
          <c:dPt>
            <c:idx val="7"/>
            <c:bubble3D val="0"/>
            <c:spPr>
              <a:solidFill>
                <a:srgbClr val="C7FD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C9E-4282-9644-22138BF86D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Statistiques!$C$31:$J$31</c:f>
              <c:strCache>
                <c:ptCount val="8"/>
                <c:pt idx="0">
                  <c:v>1. PCSI</c:v>
                </c:pt>
                <c:pt idx="1">
                  <c:v>2. PLRJ</c:v>
                </c:pt>
                <c:pt idx="2">
                  <c:v>3. PDC-JDC</c:v>
                </c:pt>
                <c:pt idx="3">
                  <c:v>4. PSJ-JSJ</c:v>
                </c:pt>
                <c:pt idx="4">
                  <c:v>5. CS-POP</c:v>
                </c:pt>
                <c:pt idx="5">
                  <c:v>6. UDC</c:v>
                </c:pt>
                <c:pt idx="6">
                  <c:v>7. Verts et JVJ</c:v>
                </c:pt>
                <c:pt idx="7">
                  <c:v>8. PVL</c:v>
                </c:pt>
              </c:strCache>
            </c:strRef>
          </c:cat>
          <c:val>
            <c:numRef>
              <c:f>Statistiques!$C$32:$J$32</c:f>
              <c:numCache>
                <c:formatCode>General</c:formatCode>
                <c:ptCount val="8"/>
                <c:pt idx="0">
                  <c:v>477</c:v>
                </c:pt>
                <c:pt idx="1">
                  <c:v>600</c:v>
                </c:pt>
                <c:pt idx="2">
                  <c:v>963</c:v>
                </c:pt>
                <c:pt idx="3">
                  <c:v>1761</c:v>
                </c:pt>
                <c:pt idx="4">
                  <c:v>137</c:v>
                </c:pt>
                <c:pt idx="5">
                  <c:v>743</c:v>
                </c:pt>
                <c:pt idx="6">
                  <c:v>399</c:v>
                </c:pt>
                <c:pt idx="7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C9E-4282-9644-22138BF86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800" b="0" i="0" baseline="0">
                <a:effectLst/>
              </a:rPr>
              <a:t>Bulletins - Modifiés</a:t>
            </a:r>
            <a:endParaRPr lang="fr-CH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EBCD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CADB-48EB-B14C-8FAC60DFF6A8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DB-48EB-B14C-8FAC60DFF6A8}"/>
              </c:ext>
            </c:extLst>
          </c:dPt>
          <c:dPt>
            <c:idx val="2"/>
            <c:bubble3D val="0"/>
            <c:spPr>
              <a:solidFill>
                <a:srgbClr val="FEAF2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ADB-48EB-B14C-8FAC60DFF6A8}"/>
              </c:ext>
            </c:extLst>
          </c:dPt>
          <c:dPt>
            <c:idx val="3"/>
            <c:bubble3D val="0"/>
            <c:spPr>
              <a:solidFill>
                <a:srgbClr val="F50B4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DB-48EB-B14C-8FAC60DFF6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ADB-48EB-B14C-8FAC60DFF6A8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ADB-48EB-B14C-8FAC60DFF6A8}"/>
              </c:ext>
            </c:extLst>
          </c:dPt>
          <c:dPt>
            <c:idx val="6"/>
            <c:bubble3D val="0"/>
            <c:spPr>
              <a:solidFill>
                <a:srgbClr val="06EC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ADB-48EB-B14C-8FAC60DFF6A8}"/>
              </c:ext>
            </c:extLst>
          </c:dPt>
          <c:dPt>
            <c:idx val="7"/>
            <c:bubble3D val="0"/>
            <c:spPr>
              <a:solidFill>
                <a:srgbClr val="C7FD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ADB-48EB-B14C-8FAC60DFF6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Statistiques!$L$31:$S$31</c:f>
              <c:strCache>
                <c:ptCount val="8"/>
                <c:pt idx="0">
                  <c:v>1. PCSI</c:v>
                </c:pt>
                <c:pt idx="1">
                  <c:v>2. PLRJ</c:v>
                </c:pt>
                <c:pt idx="2">
                  <c:v>3. PDC-JDC</c:v>
                </c:pt>
                <c:pt idx="3">
                  <c:v>4. PSJ-JSJ</c:v>
                </c:pt>
                <c:pt idx="4">
                  <c:v>5. CS-POP</c:v>
                </c:pt>
                <c:pt idx="5">
                  <c:v>6. UDC</c:v>
                </c:pt>
                <c:pt idx="6">
                  <c:v>7. Verts et JVJ</c:v>
                </c:pt>
                <c:pt idx="7">
                  <c:v>8. PVL</c:v>
                </c:pt>
              </c:strCache>
            </c:strRef>
          </c:cat>
          <c:val>
            <c:numRef>
              <c:f>Statistiques!$L$32:$S$32</c:f>
              <c:numCache>
                <c:formatCode>General</c:formatCode>
                <c:ptCount val="8"/>
                <c:pt idx="0">
                  <c:v>404</c:v>
                </c:pt>
                <c:pt idx="1">
                  <c:v>424</c:v>
                </c:pt>
                <c:pt idx="2">
                  <c:v>949</c:v>
                </c:pt>
                <c:pt idx="3">
                  <c:v>1210</c:v>
                </c:pt>
                <c:pt idx="4">
                  <c:v>118</c:v>
                </c:pt>
                <c:pt idx="5">
                  <c:v>432</c:v>
                </c:pt>
                <c:pt idx="6">
                  <c:v>438</c:v>
                </c:pt>
                <c:pt idx="7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ADB-48EB-B14C-8FAC60DFF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fr-CH" sz="1800" b="0" i="0" baseline="0">
                <a:effectLst/>
              </a:rPr>
              <a:t>Bulletins - Non modifiés</a:t>
            </a:r>
            <a:endParaRPr lang="fr-CH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EBCD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CA2E-4781-A239-F2ED3A99BB81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2E-4781-A239-F2ED3A99BB81}"/>
              </c:ext>
            </c:extLst>
          </c:dPt>
          <c:dPt>
            <c:idx val="2"/>
            <c:bubble3D val="0"/>
            <c:spPr>
              <a:solidFill>
                <a:srgbClr val="FEAF2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A2E-4781-A239-F2ED3A99BB81}"/>
              </c:ext>
            </c:extLst>
          </c:dPt>
          <c:dPt>
            <c:idx val="3"/>
            <c:bubble3D val="0"/>
            <c:spPr>
              <a:solidFill>
                <a:srgbClr val="F50B4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2E-4781-A239-F2ED3A99BB8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A2E-4781-A239-F2ED3A99BB81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A2E-4781-A239-F2ED3A99BB81}"/>
              </c:ext>
            </c:extLst>
          </c:dPt>
          <c:dPt>
            <c:idx val="6"/>
            <c:bubble3D val="0"/>
            <c:spPr>
              <a:solidFill>
                <a:srgbClr val="06EC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A2E-4781-A239-F2ED3A99BB81}"/>
              </c:ext>
            </c:extLst>
          </c:dPt>
          <c:dPt>
            <c:idx val="7"/>
            <c:bubble3D val="0"/>
            <c:spPr>
              <a:solidFill>
                <a:srgbClr val="C7FD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A2E-4781-A239-F2ED3A99BB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Statistiques!$C$58:$J$58</c:f>
              <c:strCache>
                <c:ptCount val="8"/>
                <c:pt idx="0">
                  <c:v>1. PCSI</c:v>
                </c:pt>
                <c:pt idx="1">
                  <c:v>2. PLRJ</c:v>
                </c:pt>
                <c:pt idx="2">
                  <c:v>3. PDC-JDC</c:v>
                </c:pt>
                <c:pt idx="3">
                  <c:v>4. PSJ-JSJ</c:v>
                </c:pt>
                <c:pt idx="4">
                  <c:v>5. CS-POP</c:v>
                </c:pt>
                <c:pt idx="5">
                  <c:v>6. UDC</c:v>
                </c:pt>
                <c:pt idx="6">
                  <c:v>7. Verts et JVJ</c:v>
                </c:pt>
                <c:pt idx="7">
                  <c:v>8. PVL</c:v>
                </c:pt>
              </c:strCache>
            </c:strRef>
          </c:cat>
          <c:val>
            <c:numRef>
              <c:f>Statistiques!$C$59:$J$59</c:f>
              <c:numCache>
                <c:formatCode>General</c:formatCode>
                <c:ptCount val="8"/>
                <c:pt idx="0">
                  <c:v>190</c:v>
                </c:pt>
                <c:pt idx="1">
                  <c:v>1132</c:v>
                </c:pt>
                <c:pt idx="2">
                  <c:v>1559</c:v>
                </c:pt>
                <c:pt idx="3">
                  <c:v>912</c:v>
                </c:pt>
                <c:pt idx="4">
                  <c:v>35</c:v>
                </c:pt>
                <c:pt idx="5">
                  <c:v>355</c:v>
                </c:pt>
                <c:pt idx="6">
                  <c:v>269</c:v>
                </c:pt>
                <c:pt idx="7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A2E-4781-A239-F2ED3A99B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800" b="0" i="0" baseline="0">
                <a:effectLst/>
              </a:rPr>
              <a:t>Bulletins - Modifiés</a:t>
            </a:r>
            <a:endParaRPr lang="fr-CH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FE89-4780-AA3D-4C6304A0837D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E89-4780-AA3D-4C6304A0837D}"/>
              </c:ext>
            </c:extLst>
          </c:dPt>
          <c:dPt>
            <c:idx val="2"/>
            <c:bubble3D val="0"/>
            <c:spPr>
              <a:solidFill>
                <a:srgbClr val="FEAF2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E89-4780-AA3D-4C6304A0837D}"/>
              </c:ext>
            </c:extLst>
          </c:dPt>
          <c:dPt>
            <c:idx val="3"/>
            <c:bubble3D val="0"/>
            <c:spPr>
              <a:solidFill>
                <a:srgbClr val="F50B4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89-4780-AA3D-4C6304A0837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E89-4780-AA3D-4C6304A0837D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E89-4780-AA3D-4C6304A0837D}"/>
              </c:ext>
            </c:extLst>
          </c:dPt>
          <c:dPt>
            <c:idx val="6"/>
            <c:bubble3D val="0"/>
            <c:spPr>
              <a:solidFill>
                <a:srgbClr val="06EC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E89-4780-AA3D-4C6304A0837D}"/>
              </c:ext>
            </c:extLst>
          </c:dPt>
          <c:dPt>
            <c:idx val="7"/>
            <c:bubble3D val="0"/>
            <c:spPr>
              <a:solidFill>
                <a:srgbClr val="C7FD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E89-4780-AA3D-4C6304A083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Statistiques!$L$58:$S$58</c:f>
              <c:strCache>
                <c:ptCount val="8"/>
                <c:pt idx="0">
                  <c:v>1. PCSI</c:v>
                </c:pt>
                <c:pt idx="1">
                  <c:v>2. PLRJ</c:v>
                </c:pt>
                <c:pt idx="2">
                  <c:v>3. PDC-JDC</c:v>
                </c:pt>
                <c:pt idx="3">
                  <c:v>4. PSJ-JSJ</c:v>
                </c:pt>
                <c:pt idx="4">
                  <c:v>5. CS-POP</c:v>
                </c:pt>
                <c:pt idx="5">
                  <c:v>6. UDC</c:v>
                </c:pt>
                <c:pt idx="6">
                  <c:v>7. Verts et JVJ</c:v>
                </c:pt>
                <c:pt idx="7">
                  <c:v>8. PVL</c:v>
                </c:pt>
              </c:strCache>
            </c:strRef>
          </c:cat>
          <c:val>
            <c:numRef>
              <c:f>Statistiques!$L$59:$S$59</c:f>
              <c:numCache>
                <c:formatCode>General</c:formatCode>
                <c:ptCount val="8"/>
                <c:pt idx="0">
                  <c:v>182</c:v>
                </c:pt>
                <c:pt idx="1">
                  <c:v>662</c:v>
                </c:pt>
                <c:pt idx="2">
                  <c:v>1279</c:v>
                </c:pt>
                <c:pt idx="3">
                  <c:v>610</c:v>
                </c:pt>
                <c:pt idx="4">
                  <c:v>38</c:v>
                </c:pt>
                <c:pt idx="5">
                  <c:v>230</c:v>
                </c:pt>
                <c:pt idx="6">
                  <c:v>252</c:v>
                </c:pt>
                <c:pt idx="7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E89-4780-AA3D-4C6304A08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800" b="0" i="0" baseline="0">
                <a:effectLst/>
              </a:rPr>
              <a:t>Bulletins - Non modifiés</a:t>
            </a:r>
            <a:endParaRPr lang="fr-CH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EBCD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58E5-4DD5-9FB8-73B2EFACBF4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8E5-4DD5-9FB8-73B2EFACBF4C}"/>
              </c:ext>
            </c:extLst>
          </c:dPt>
          <c:dPt>
            <c:idx val="2"/>
            <c:bubble3D val="0"/>
            <c:spPr>
              <a:solidFill>
                <a:srgbClr val="FEAF2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8E5-4DD5-9FB8-73B2EFACBF4C}"/>
              </c:ext>
            </c:extLst>
          </c:dPt>
          <c:dPt>
            <c:idx val="3"/>
            <c:bubble3D val="0"/>
            <c:spPr>
              <a:solidFill>
                <a:srgbClr val="F50B4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8E5-4DD5-9FB8-73B2EFACBF4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8E5-4DD5-9FB8-73B2EFACBF4C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8E5-4DD5-9FB8-73B2EFACBF4C}"/>
              </c:ext>
            </c:extLst>
          </c:dPt>
          <c:dPt>
            <c:idx val="6"/>
            <c:bubble3D val="0"/>
            <c:spPr>
              <a:solidFill>
                <a:srgbClr val="06EC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58E5-4DD5-9FB8-73B2EFACBF4C}"/>
              </c:ext>
            </c:extLst>
          </c:dPt>
          <c:dPt>
            <c:idx val="7"/>
            <c:bubble3D val="0"/>
            <c:spPr>
              <a:solidFill>
                <a:srgbClr val="C7FD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8E5-4DD5-9FB8-73B2EFACBF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Statistiques!$C$85:$J$85</c:f>
              <c:strCache>
                <c:ptCount val="8"/>
                <c:pt idx="0">
                  <c:v>1. PCSI</c:v>
                </c:pt>
                <c:pt idx="1">
                  <c:v>2. PLRJ</c:v>
                </c:pt>
                <c:pt idx="2">
                  <c:v>3. PDC-JDC</c:v>
                </c:pt>
                <c:pt idx="3">
                  <c:v>4. PSJ-JSJ</c:v>
                </c:pt>
                <c:pt idx="4">
                  <c:v>5. CS-POP</c:v>
                </c:pt>
                <c:pt idx="5">
                  <c:v>6. UDC</c:v>
                </c:pt>
                <c:pt idx="6">
                  <c:v>7. Verts et JVJ</c:v>
                </c:pt>
                <c:pt idx="7">
                  <c:v>8. PVL</c:v>
                </c:pt>
              </c:strCache>
            </c:strRef>
          </c:cat>
          <c:val>
            <c:numRef>
              <c:f>Statistiques!$C$86:$J$86</c:f>
              <c:numCache>
                <c:formatCode>General</c:formatCode>
                <c:ptCount val="8"/>
                <c:pt idx="0">
                  <c:v>380</c:v>
                </c:pt>
                <c:pt idx="1">
                  <c:v>220</c:v>
                </c:pt>
                <c:pt idx="2">
                  <c:v>295</c:v>
                </c:pt>
                <c:pt idx="3">
                  <c:v>415</c:v>
                </c:pt>
                <c:pt idx="4">
                  <c:v>61</c:v>
                </c:pt>
                <c:pt idx="5">
                  <c:v>159</c:v>
                </c:pt>
                <c:pt idx="6">
                  <c:v>150</c:v>
                </c:pt>
                <c:pt idx="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8E5-4DD5-9FB8-73B2EFACB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800" b="0" i="0" baseline="0">
                <a:effectLst/>
              </a:rPr>
              <a:t>Bulletins - Modifiés</a:t>
            </a:r>
            <a:endParaRPr lang="fr-CH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EBCD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52CE-4007-8084-6E9FAA53ED23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2CE-4007-8084-6E9FAA53ED23}"/>
              </c:ext>
            </c:extLst>
          </c:dPt>
          <c:dPt>
            <c:idx val="2"/>
            <c:bubble3D val="0"/>
            <c:spPr>
              <a:solidFill>
                <a:srgbClr val="FEAF2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2CE-4007-8084-6E9FAA53ED23}"/>
              </c:ext>
            </c:extLst>
          </c:dPt>
          <c:dPt>
            <c:idx val="3"/>
            <c:bubble3D val="0"/>
            <c:spPr>
              <a:solidFill>
                <a:srgbClr val="F50B4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2CE-4007-8084-6E9FAA53ED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2CE-4007-8084-6E9FAA53ED23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2CE-4007-8084-6E9FAA53ED23}"/>
              </c:ext>
            </c:extLst>
          </c:dPt>
          <c:dPt>
            <c:idx val="6"/>
            <c:bubble3D val="0"/>
            <c:spPr>
              <a:solidFill>
                <a:srgbClr val="06EC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52CE-4007-8084-6E9FAA53ED23}"/>
              </c:ext>
            </c:extLst>
          </c:dPt>
          <c:dPt>
            <c:idx val="7"/>
            <c:bubble3D val="0"/>
            <c:spPr>
              <a:solidFill>
                <a:srgbClr val="C7FD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2CE-4007-8084-6E9FAA53ED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Statistiques!$L$85:$S$85</c:f>
              <c:strCache>
                <c:ptCount val="8"/>
                <c:pt idx="0">
                  <c:v>1. PCSI</c:v>
                </c:pt>
                <c:pt idx="1">
                  <c:v>2. PLRJ</c:v>
                </c:pt>
                <c:pt idx="2">
                  <c:v>3. PDC-JDC</c:v>
                </c:pt>
                <c:pt idx="3">
                  <c:v>4. PSJ-JSJ</c:v>
                </c:pt>
                <c:pt idx="4">
                  <c:v>5. CS-POP</c:v>
                </c:pt>
                <c:pt idx="5">
                  <c:v>6. UDC</c:v>
                </c:pt>
                <c:pt idx="6">
                  <c:v>7. Verts et JVJ</c:v>
                </c:pt>
                <c:pt idx="7">
                  <c:v>8. PVL</c:v>
                </c:pt>
              </c:strCache>
            </c:strRef>
          </c:cat>
          <c:val>
            <c:numRef>
              <c:f>Statistiques!$L$86:$S$86</c:f>
              <c:numCache>
                <c:formatCode>General</c:formatCode>
                <c:ptCount val="8"/>
                <c:pt idx="0">
                  <c:v>206</c:v>
                </c:pt>
                <c:pt idx="1">
                  <c:v>154</c:v>
                </c:pt>
                <c:pt idx="2">
                  <c:v>340</c:v>
                </c:pt>
                <c:pt idx="3">
                  <c:v>378</c:v>
                </c:pt>
                <c:pt idx="4">
                  <c:v>54</c:v>
                </c:pt>
                <c:pt idx="5">
                  <c:v>101</c:v>
                </c:pt>
                <c:pt idx="6">
                  <c:v>151</c:v>
                </c:pt>
                <c:pt idx="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2CE-4007-8084-6E9FAA53E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/>
              <a:t>Bulletins non modifiés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EBCD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F0F2-490D-ACFD-F7636EBA8D04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0F2-490D-ACFD-F7636EBA8D04}"/>
              </c:ext>
            </c:extLst>
          </c:dPt>
          <c:dPt>
            <c:idx val="2"/>
            <c:bubble3D val="0"/>
            <c:spPr>
              <a:solidFill>
                <a:srgbClr val="FEAF2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0F2-490D-ACFD-F7636EBA8D04}"/>
              </c:ext>
            </c:extLst>
          </c:dPt>
          <c:dPt>
            <c:idx val="3"/>
            <c:bubble3D val="0"/>
            <c:spPr>
              <a:solidFill>
                <a:srgbClr val="F50B4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0F2-490D-ACFD-F7636EBA8D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0F2-490D-ACFD-F7636EBA8D04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0F2-490D-ACFD-F7636EBA8D04}"/>
              </c:ext>
            </c:extLst>
          </c:dPt>
          <c:dPt>
            <c:idx val="6"/>
            <c:bubble3D val="0"/>
            <c:spPr>
              <a:solidFill>
                <a:srgbClr val="06EC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0F2-490D-ACFD-F7636EBA8D04}"/>
              </c:ext>
            </c:extLst>
          </c:dPt>
          <c:dPt>
            <c:idx val="7"/>
            <c:bubble3D val="0"/>
            <c:spPr>
              <a:solidFill>
                <a:srgbClr val="86FA9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0F2-490D-ACFD-F7636EBA8D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Statistiques!$D$128:$K$128</c:f>
              <c:strCache>
                <c:ptCount val="8"/>
                <c:pt idx="0">
                  <c:v>1. PCSI</c:v>
                </c:pt>
                <c:pt idx="1">
                  <c:v>2. PLRJ</c:v>
                </c:pt>
                <c:pt idx="2">
                  <c:v>3. PDC-JDC</c:v>
                </c:pt>
                <c:pt idx="3">
                  <c:v>4. PSJ-JSJ</c:v>
                </c:pt>
                <c:pt idx="4">
                  <c:v>5. CS-POP</c:v>
                </c:pt>
                <c:pt idx="5">
                  <c:v>6. UDC</c:v>
                </c:pt>
                <c:pt idx="6">
                  <c:v>7. Verts et JVJ</c:v>
                </c:pt>
                <c:pt idx="7">
                  <c:v>8. PVL</c:v>
                </c:pt>
              </c:strCache>
            </c:strRef>
          </c:cat>
          <c:val>
            <c:numRef>
              <c:f>Statistiques!$D$129:$K$129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0F2-490D-ACFD-F7636EBA8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8</xdr:row>
      <xdr:rowOff>28575</xdr:rowOff>
    </xdr:from>
    <xdr:to>
      <xdr:col>8</xdr:col>
      <xdr:colOff>828675</xdr:colOff>
      <xdr:row>25</xdr:row>
      <xdr:rowOff>19050</xdr:rowOff>
    </xdr:to>
    <xdr:graphicFrame macro="">
      <xdr:nvGraphicFramePr>
        <xdr:cNvPr id="514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152400</xdr:colOff>
      <xdr:row>8</xdr:row>
      <xdr:rowOff>9525</xdr:rowOff>
    </xdr:from>
    <xdr:to>
      <xdr:col>17</xdr:col>
      <xdr:colOff>1000125</xdr:colOff>
      <xdr:row>25</xdr:row>
      <xdr:rowOff>0</xdr:rowOff>
    </xdr:to>
    <xdr:graphicFrame macro="">
      <xdr:nvGraphicFramePr>
        <xdr:cNvPr id="514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104775</xdr:colOff>
      <xdr:row>34</xdr:row>
      <xdr:rowOff>38100</xdr:rowOff>
    </xdr:from>
    <xdr:to>
      <xdr:col>8</xdr:col>
      <xdr:colOff>866775</xdr:colOff>
      <xdr:row>51</xdr:row>
      <xdr:rowOff>28575</xdr:rowOff>
    </xdr:to>
    <xdr:graphicFrame macro="">
      <xdr:nvGraphicFramePr>
        <xdr:cNvPr id="5145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76200</xdr:colOff>
      <xdr:row>34</xdr:row>
      <xdr:rowOff>57150</xdr:rowOff>
    </xdr:from>
    <xdr:to>
      <xdr:col>17</xdr:col>
      <xdr:colOff>838200</xdr:colOff>
      <xdr:row>51</xdr:row>
      <xdr:rowOff>47625</xdr:rowOff>
    </xdr:to>
    <xdr:graphicFrame macro="">
      <xdr:nvGraphicFramePr>
        <xdr:cNvPr id="5146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47625</xdr:colOff>
      <xdr:row>61</xdr:row>
      <xdr:rowOff>19050</xdr:rowOff>
    </xdr:from>
    <xdr:to>
      <xdr:col>8</xdr:col>
      <xdr:colOff>809625</xdr:colOff>
      <xdr:row>78</xdr:row>
      <xdr:rowOff>9525</xdr:rowOff>
    </xdr:to>
    <xdr:graphicFrame macro="">
      <xdr:nvGraphicFramePr>
        <xdr:cNvPr id="5147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85725</xdr:colOff>
      <xdr:row>61</xdr:row>
      <xdr:rowOff>38100</xdr:rowOff>
    </xdr:from>
    <xdr:to>
      <xdr:col>17</xdr:col>
      <xdr:colOff>847725</xdr:colOff>
      <xdr:row>78</xdr:row>
      <xdr:rowOff>28575</xdr:rowOff>
    </xdr:to>
    <xdr:graphicFrame macro="">
      <xdr:nvGraphicFramePr>
        <xdr:cNvPr id="5148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66675</xdr:colOff>
      <xdr:row>88</xdr:row>
      <xdr:rowOff>38100</xdr:rowOff>
    </xdr:from>
    <xdr:to>
      <xdr:col>8</xdr:col>
      <xdr:colOff>828675</xdr:colOff>
      <xdr:row>105</xdr:row>
      <xdr:rowOff>28575</xdr:rowOff>
    </xdr:to>
    <xdr:graphicFrame macro="">
      <xdr:nvGraphicFramePr>
        <xdr:cNvPr id="5149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161925</xdr:colOff>
      <xdr:row>88</xdr:row>
      <xdr:rowOff>38100</xdr:rowOff>
    </xdr:from>
    <xdr:to>
      <xdr:col>17</xdr:col>
      <xdr:colOff>923925</xdr:colOff>
      <xdr:row>105</xdr:row>
      <xdr:rowOff>28575</xdr:rowOff>
    </xdr:to>
    <xdr:graphicFrame macro="">
      <xdr:nvGraphicFramePr>
        <xdr:cNvPr id="5150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800100</xdr:colOff>
      <xdr:row>131</xdr:row>
      <xdr:rowOff>95250</xdr:rowOff>
    </xdr:from>
    <xdr:to>
      <xdr:col>9</xdr:col>
      <xdr:colOff>552450</xdr:colOff>
      <xdr:row>151</xdr:row>
      <xdr:rowOff>38100</xdr:rowOff>
    </xdr:to>
    <xdr:graphicFrame macro="">
      <xdr:nvGraphicFramePr>
        <xdr:cNvPr id="5151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161925</xdr:colOff>
      <xdr:row>131</xdr:row>
      <xdr:rowOff>85725</xdr:rowOff>
    </xdr:from>
    <xdr:to>
      <xdr:col>19</xdr:col>
      <xdr:colOff>0</xdr:colOff>
      <xdr:row>151</xdr:row>
      <xdr:rowOff>47625</xdr:rowOff>
    </xdr:to>
    <xdr:graphicFrame macro="">
      <xdr:nvGraphicFramePr>
        <xdr:cNvPr id="5152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zoomScaleNormal="100" zoomScaleSheetLayoutView="100" workbookViewId="0">
      <selection activeCell="K24" sqref="K24"/>
    </sheetView>
  </sheetViews>
  <sheetFormatPr baseColWidth="10" defaultRowHeight="12.75" x14ac:dyDescent="0.2"/>
  <cols>
    <col min="1" max="1" width="22.28515625" customWidth="1"/>
    <col min="3" max="3" width="11.5703125" bestFit="1" customWidth="1"/>
    <col min="5" max="5" width="11.5703125" bestFit="1" customWidth="1"/>
    <col min="7" max="7" width="11.5703125" bestFit="1" customWidth="1"/>
    <col min="9" max="9" width="11.5703125" bestFit="1" customWidth="1"/>
    <col min="10" max="17" width="11.5703125" customWidth="1"/>
    <col min="18" max="18" width="16.7109375" bestFit="1" customWidth="1"/>
    <col min="19" max="19" width="8.28515625" style="7" customWidth="1"/>
    <col min="20" max="20" width="14.42578125" customWidth="1"/>
    <col min="21" max="21" width="8.28515625" style="7" customWidth="1"/>
    <col min="22" max="22" width="14.42578125" customWidth="1"/>
    <col min="23" max="23" width="8.28515625" style="7" customWidth="1"/>
    <col min="24" max="24" width="18.42578125" customWidth="1"/>
  </cols>
  <sheetData>
    <row r="1" spans="1:24" ht="24.95" customHeight="1" x14ac:dyDescent="0.2">
      <c r="A1" s="95" t="s">
        <v>0</v>
      </c>
      <c r="B1" s="96"/>
      <c r="C1" s="97"/>
    </row>
    <row r="2" spans="1:24" ht="24.95" customHeight="1" x14ac:dyDescent="0.2">
      <c r="A2" s="92" t="s">
        <v>77</v>
      </c>
      <c r="B2" s="93"/>
      <c r="C2" s="94"/>
    </row>
    <row r="3" spans="1:24" ht="18.75" customHeight="1" thickBot="1" x14ac:dyDescent="0.25">
      <c r="A3" s="98" t="s">
        <v>58</v>
      </c>
      <c r="B3" s="99"/>
      <c r="C3" s="100"/>
    </row>
    <row r="4" spans="1:24" x14ac:dyDescent="0.2">
      <c r="A4" s="2"/>
    </row>
    <row r="5" spans="1:24" ht="13.5" thickBot="1" x14ac:dyDescent="0.25">
      <c r="S5" s="6"/>
      <c r="U5" s="6"/>
      <c r="W5" s="6"/>
    </row>
    <row r="6" spans="1:24" s="10" customFormat="1" ht="20.100000000000001" customHeight="1" x14ac:dyDescent="0.2">
      <c r="A6" s="101" t="s">
        <v>67</v>
      </c>
      <c r="B6" s="83" t="s">
        <v>61</v>
      </c>
      <c r="C6" s="84"/>
      <c r="D6" s="83" t="s">
        <v>62</v>
      </c>
      <c r="E6" s="85"/>
      <c r="F6" s="83" t="s">
        <v>70</v>
      </c>
      <c r="G6" s="85"/>
      <c r="H6" s="84" t="s">
        <v>71</v>
      </c>
      <c r="I6" s="84"/>
      <c r="J6" s="83" t="s">
        <v>72</v>
      </c>
      <c r="K6" s="85"/>
      <c r="L6" s="84" t="s">
        <v>73</v>
      </c>
      <c r="M6" s="84"/>
      <c r="N6" s="83" t="s">
        <v>74</v>
      </c>
      <c r="O6" s="85"/>
      <c r="P6" s="83" t="s">
        <v>75</v>
      </c>
      <c r="Q6" s="85"/>
      <c r="R6" s="86" t="s">
        <v>63</v>
      </c>
      <c r="S6" s="90" t="s">
        <v>69</v>
      </c>
      <c r="T6" s="88" t="s">
        <v>64</v>
      </c>
      <c r="U6" s="90" t="s">
        <v>69</v>
      </c>
      <c r="V6" s="88" t="s">
        <v>65</v>
      </c>
      <c r="W6" s="90" t="s">
        <v>69</v>
      </c>
      <c r="X6" s="81" t="s">
        <v>66</v>
      </c>
    </row>
    <row r="7" spans="1:24" s="10" customFormat="1" ht="20.100000000000001" customHeight="1" thickBot="1" x14ac:dyDescent="0.25">
      <c r="A7" s="102"/>
      <c r="B7" s="18" t="s">
        <v>59</v>
      </c>
      <c r="C7" s="19" t="s">
        <v>60</v>
      </c>
      <c r="D7" s="18" t="s">
        <v>59</v>
      </c>
      <c r="E7" s="20" t="s">
        <v>60</v>
      </c>
      <c r="F7" s="18" t="s">
        <v>59</v>
      </c>
      <c r="G7" s="20" t="s">
        <v>60</v>
      </c>
      <c r="H7" s="19" t="s">
        <v>59</v>
      </c>
      <c r="I7" s="19" t="s">
        <v>60</v>
      </c>
      <c r="J7" s="18" t="s">
        <v>59</v>
      </c>
      <c r="K7" s="20" t="s">
        <v>60</v>
      </c>
      <c r="L7" s="19" t="s">
        <v>59</v>
      </c>
      <c r="M7" s="19" t="s">
        <v>60</v>
      </c>
      <c r="N7" s="18" t="s">
        <v>59</v>
      </c>
      <c r="O7" s="20" t="s">
        <v>60</v>
      </c>
      <c r="P7" s="18" t="s">
        <v>59</v>
      </c>
      <c r="Q7" s="20" t="s">
        <v>60</v>
      </c>
      <c r="R7" s="87"/>
      <c r="S7" s="91"/>
      <c r="T7" s="89"/>
      <c r="U7" s="91"/>
      <c r="V7" s="89"/>
      <c r="W7" s="91"/>
      <c r="X7" s="82"/>
    </row>
    <row r="8" spans="1:24" s="10" customFormat="1" ht="20.100000000000001" customHeight="1" x14ac:dyDescent="0.2">
      <c r="A8" s="26" t="s">
        <v>1</v>
      </c>
      <c r="B8" s="45">
        <f>Delémont!B26</f>
        <v>477</v>
      </c>
      <c r="C8" s="46">
        <f>Delémont!C26</f>
        <v>404</v>
      </c>
      <c r="D8" s="45">
        <f>Delémont!D26</f>
        <v>600</v>
      </c>
      <c r="E8" s="46">
        <f>Delémont!E26</f>
        <v>424</v>
      </c>
      <c r="F8" s="45">
        <f>Delémont!F26</f>
        <v>963</v>
      </c>
      <c r="G8" s="46">
        <f>Delémont!G26</f>
        <v>949</v>
      </c>
      <c r="H8" s="45">
        <f>Delémont!H26</f>
        <v>1761</v>
      </c>
      <c r="I8" s="46">
        <f>Delémont!I26</f>
        <v>1210</v>
      </c>
      <c r="J8" s="45">
        <f>Delémont!J26</f>
        <v>137</v>
      </c>
      <c r="K8" s="46">
        <f>Delémont!K26</f>
        <v>118</v>
      </c>
      <c r="L8" s="45">
        <f>Delémont!L26</f>
        <v>743</v>
      </c>
      <c r="M8" s="46">
        <f>Delémont!M26</f>
        <v>432</v>
      </c>
      <c r="N8" s="45">
        <f>Delémont!N26</f>
        <v>399</v>
      </c>
      <c r="O8" s="46">
        <f>Delémont!O26</f>
        <v>438</v>
      </c>
      <c r="P8" s="45">
        <f>Delémont!P26</f>
        <v>271</v>
      </c>
      <c r="Q8" s="46">
        <f>Delémont!Q26</f>
        <v>168</v>
      </c>
      <c r="R8" s="56">
        <f>Delémont!R26</f>
        <v>2752</v>
      </c>
      <c r="S8" s="11">
        <f>R8/X8</f>
        <v>0.22472644128695085</v>
      </c>
      <c r="T8" s="56">
        <f>Delémont!T26</f>
        <v>3801</v>
      </c>
      <c r="U8" s="11">
        <f>T8/X8</f>
        <v>0.31038706516413522</v>
      </c>
      <c r="V8" s="56">
        <f>Delémont!V26</f>
        <v>2987</v>
      </c>
      <c r="W8" s="11">
        <f>V8/X8</f>
        <v>0.24391638085905601</v>
      </c>
      <c r="X8" s="56">
        <f>Delémont!X26</f>
        <v>12246</v>
      </c>
    </row>
    <row r="9" spans="1:24" s="10" customFormat="1" ht="20.100000000000001" customHeight="1" x14ac:dyDescent="0.2">
      <c r="A9" s="27" t="s">
        <v>2</v>
      </c>
      <c r="B9" s="47">
        <f>Porrentruy!B28</f>
        <v>190</v>
      </c>
      <c r="C9" s="48">
        <f>Porrentruy!C28</f>
        <v>182</v>
      </c>
      <c r="D9" s="47">
        <f>Porrentruy!D28</f>
        <v>1132</v>
      </c>
      <c r="E9" s="48">
        <f>Porrentruy!E28</f>
        <v>662</v>
      </c>
      <c r="F9" s="47">
        <f>Porrentruy!F28</f>
        <v>1559</v>
      </c>
      <c r="G9" s="48">
        <f>Porrentruy!G28</f>
        <v>1279</v>
      </c>
      <c r="H9" s="47">
        <f>Porrentruy!H28</f>
        <v>912</v>
      </c>
      <c r="I9" s="48">
        <f>Porrentruy!I28</f>
        <v>610</v>
      </c>
      <c r="J9" s="47">
        <f>Porrentruy!J28</f>
        <v>35</v>
      </c>
      <c r="K9" s="48">
        <f>Porrentruy!K28</f>
        <v>38</v>
      </c>
      <c r="L9" s="47">
        <f>Porrentruy!L28</f>
        <v>355</v>
      </c>
      <c r="M9" s="48">
        <f>Porrentruy!M28</f>
        <v>230</v>
      </c>
      <c r="N9" s="47">
        <f>Porrentruy!N28</f>
        <v>269</v>
      </c>
      <c r="O9" s="48">
        <f>Porrentruy!O28</f>
        <v>252</v>
      </c>
      <c r="P9" s="47">
        <f>Porrentruy!P28</f>
        <v>134</v>
      </c>
      <c r="Q9" s="48">
        <f>Porrentruy!Q28</f>
        <v>124</v>
      </c>
      <c r="R9" s="57">
        <f>Porrentruy!R28</f>
        <v>2152</v>
      </c>
      <c r="S9" s="11">
        <f>R9/X9</f>
        <v>0.21275333662876916</v>
      </c>
      <c r="T9" s="57">
        <f>Porrentruy!T28</f>
        <v>3793</v>
      </c>
      <c r="U9" s="11">
        <f>T9/X9</f>
        <v>0.37498764211566982</v>
      </c>
      <c r="V9" s="57">
        <f>Porrentruy!V28</f>
        <v>2733</v>
      </c>
      <c r="W9" s="11">
        <f>V9/X9</f>
        <v>0.27019278299555116</v>
      </c>
      <c r="X9" s="57">
        <f>Porrentruy!X28</f>
        <v>10115</v>
      </c>
    </row>
    <row r="10" spans="1:24" s="10" customFormat="1" ht="20.100000000000001" customHeight="1" thickBot="1" x14ac:dyDescent="0.25">
      <c r="A10" s="53" t="s">
        <v>3</v>
      </c>
      <c r="B10" s="51">
        <f>'Franches-Montagnes'!B20</f>
        <v>380</v>
      </c>
      <c r="C10" s="52">
        <f>'Franches-Montagnes'!C20</f>
        <v>206</v>
      </c>
      <c r="D10" s="51">
        <f>'Franches-Montagnes'!D20</f>
        <v>220</v>
      </c>
      <c r="E10" s="52">
        <f>'Franches-Montagnes'!E20</f>
        <v>154</v>
      </c>
      <c r="F10" s="51">
        <f>'Franches-Montagnes'!F20</f>
        <v>295</v>
      </c>
      <c r="G10" s="52">
        <f>'Franches-Montagnes'!G20</f>
        <v>340</v>
      </c>
      <c r="H10" s="51">
        <f>'Franches-Montagnes'!H20</f>
        <v>415</v>
      </c>
      <c r="I10" s="52">
        <f>'Franches-Montagnes'!I20</f>
        <v>378</v>
      </c>
      <c r="J10" s="51">
        <f>'Franches-Montagnes'!J20</f>
        <v>61</v>
      </c>
      <c r="K10" s="52">
        <f>'Franches-Montagnes'!K20</f>
        <v>54</v>
      </c>
      <c r="L10" s="51">
        <f>'Franches-Montagnes'!L20</f>
        <v>159</v>
      </c>
      <c r="M10" s="52">
        <f>'Franches-Montagnes'!M20</f>
        <v>101</v>
      </c>
      <c r="N10" s="51">
        <f>'Franches-Montagnes'!N20</f>
        <v>150</v>
      </c>
      <c r="O10" s="52">
        <f>'Franches-Montagnes'!O20</f>
        <v>151</v>
      </c>
      <c r="P10" s="51">
        <f>'Franches-Montagnes'!P20</f>
        <v>37</v>
      </c>
      <c r="Q10" s="52">
        <f>'Franches-Montagnes'!Q20</f>
        <v>37</v>
      </c>
      <c r="R10" s="57">
        <f>'Franches-Montagnes'!R20</f>
        <v>913</v>
      </c>
      <c r="S10" s="11">
        <f>R10/X10</f>
        <v>0.22537645025919525</v>
      </c>
      <c r="T10" s="57">
        <f>'Franches-Montagnes'!T20</f>
        <v>1310</v>
      </c>
      <c r="U10" s="11">
        <f>T10/X10</f>
        <v>0.32337694396445321</v>
      </c>
      <c r="V10" s="57">
        <f>'Franches-Montagnes'!V20</f>
        <v>1078</v>
      </c>
      <c r="W10" s="11">
        <f>V10/X10</f>
        <v>0.26610713404097752</v>
      </c>
      <c r="X10" s="57">
        <f>'Franches-Montagnes'!X20</f>
        <v>4051</v>
      </c>
    </row>
    <row r="11" spans="1:24" s="10" customFormat="1" ht="20.100000000000001" customHeight="1" thickBot="1" x14ac:dyDescent="0.25">
      <c r="A11" s="28" t="s">
        <v>76</v>
      </c>
      <c r="B11" s="49">
        <f>SUM(B8:B10)</f>
        <v>1047</v>
      </c>
      <c r="C11" s="50">
        <f t="shared" ref="C11:X11" si="0">SUM(C8:C10)</f>
        <v>792</v>
      </c>
      <c r="D11" s="54">
        <f t="shared" si="0"/>
        <v>1952</v>
      </c>
      <c r="E11" s="55">
        <f t="shared" si="0"/>
        <v>1240</v>
      </c>
      <c r="F11" s="50">
        <f t="shared" si="0"/>
        <v>2817</v>
      </c>
      <c r="G11" s="50">
        <f t="shared" si="0"/>
        <v>2568</v>
      </c>
      <c r="H11" s="54">
        <f t="shared" si="0"/>
        <v>3088</v>
      </c>
      <c r="I11" s="55">
        <f t="shared" si="0"/>
        <v>2198</v>
      </c>
      <c r="J11" s="50">
        <f t="shared" si="0"/>
        <v>233</v>
      </c>
      <c r="K11" s="50">
        <f t="shared" si="0"/>
        <v>210</v>
      </c>
      <c r="L11" s="54">
        <f t="shared" si="0"/>
        <v>1257</v>
      </c>
      <c r="M11" s="55">
        <f t="shared" si="0"/>
        <v>763</v>
      </c>
      <c r="N11" s="50">
        <f t="shared" si="0"/>
        <v>818</v>
      </c>
      <c r="O11" s="50">
        <f t="shared" si="0"/>
        <v>841</v>
      </c>
      <c r="P11" s="54">
        <f t="shared" si="0"/>
        <v>442</v>
      </c>
      <c r="Q11" s="55">
        <f t="shared" si="0"/>
        <v>329</v>
      </c>
      <c r="R11" s="58">
        <f t="shared" si="0"/>
        <v>5817</v>
      </c>
      <c r="S11" s="33">
        <f>R11/X11</f>
        <v>0.22024079963652884</v>
      </c>
      <c r="T11" s="58">
        <f t="shared" si="0"/>
        <v>8904</v>
      </c>
      <c r="U11" s="33">
        <f>T11/X11</f>
        <v>0.33711949114039075</v>
      </c>
      <c r="V11" s="58">
        <f t="shared" si="0"/>
        <v>6798</v>
      </c>
      <c r="W11" s="33">
        <f>V11/X11</f>
        <v>0.25738300772376194</v>
      </c>
      <c r="X11" s="58">
        <f t="shared" si="0"/>
        <v>26412</v>
      </c>
    </row>
    <row r="12" spans="1:24" x14ac:dyDescent="0.2">
      <c r="S12" s="8"/>
      <c r="U12" s="8"/>
      <c r="W12" s="8"/>
    </row>
    <row r="13" spans="1:24" x14ac:dyDescent="0.2">
      <c r="S13" s="8"/>
      <c r="U13" s="8"/>
      <c r="W13" s="8"/>
    </row>
    <row r="14" spans="1:24" x14ac:dyDescent="0.2">
      <c r="S14" s="8"/>
      <c r="U14" s="8"/>
      <c r="W14" s="8"/>
    </row>
    <row r="15" spans="1:24" x14ac:dyDescent="0.2">
      <c r="S15" s="8"/>
      <c r="U15" s="8"/>
      <c r="W15" s="8"/>
    </row>
    <row r="16" spans="1:24" x14ac:dyDescent="0.2">
      <c r="S16" s="8"/>
      <c r="U16" s="8"/>
      <c r="W16" s="8"/>
    </row>
    <row r="17" spans="19:23" x14ac:dyDescent="0.2">
      <c r="S17" s="8"/>
      <c r="U17" s="8"/>
      <c r="W17" s="8"/>
    </row>
    <row r="18" spans="19:23" x14ac:dyDescent="0.2">
      <c r="S18" s="8"/>
      <c r="U18" s="8"/>
      <c r="W18" s="8"/>
    </row>
    <row r="19" spans="19:23" x14ac:dyDescent="0.2">
      <c r="S19" s="8"/>
      <c r="U19" s="8"/>
      <c r="W19" s="8"/>
    </row>
    <row r="20" spans="19:23" x14ac:dyDescent="0.2">
      <c r="S20" s="8"/>
      <c r="U20" s="8"/>
      <c r="W20" s="8"/>
    </row>
    <row r="21" spans="19:23" x14ac:dyDescent="0.2">
      <c r="S21" s="8"/>
      <c r="U21" s="8"/>
      <c r="W21" s="8"/>
    </row>
    <row r="22" spans="19:23" x14ac:dyDescent="0.2">
      <c r="S22" s="8"/>
      <c r="U22" s="8"/>
      <c r="W22" s="8"/>
    </row>
    <row r="23" spans="19:23" x14ac:dyDescent="0.2">
      <c r="S23" s="8"/>
      <c r="U23" s="8"/>
      <c r="W23" s="8"/>
    </row>
    <row r="24" spans="19:23" x14ac:dyDescent="0.2">
      <c r="S24" s="8"/>
      <c r="U24" s="8"/>
      <c r="W24" s="8"/>
    </row>
    <row r="25" spans="19:23" x14ac:dyDescent="0.2">
      <c r="S25" s="8"/>
      <c r="U25" s="8"/>
      <c r="W25" s="8"/>
    </row>
    <row r="26" spans="19:23" x14ac:dyDescent="0.2">
      <c r="S26" s="8"/>
      <c r="U26" s="8"/>
      <c r="W26" s="8"/>
    </row>
    <row r="27" spans="19:23" x14ac:dyDescent="0.2">
      <c r="S27" s="8"/>
      <c r="U27" s="8"/>
      <c r="W27" s="8"/>
    </row>
    <row r="28" spans="19:23" x14ac:dyDescent="0.2">
      <c r="S28" s="8"/>
      <c r="U28" s="8"/>
      <c r="W28" s="8"/>
    </row>
    <row r="29" spans="19:23" x14ac:dyDescent="0.2">
      <c r="S29" s="9"/>
      <c r="U29" s="9"/>
      <c r="W29" s="9"/>
    </row>
  </sheetData>
  <sheetProtection password="D047" sheet="1"/>
  <mergeCells count="19">
    <mergeCell ref="A2:C2"/>
    <mergeCell ref="A1:C1"/>
    <mergeCell ref="A3:C3"/>
    <mergeCell ref="J6:K6"/>
    <mergeCell ref="L6:M6"/>
    <mergeCell ref="A6:A7"/>
    <mergeCell ref="X6:X7"/>
    <mergeCell ref="B6:C6"/>
    <mergeCell ref="D6:E6"/>
    <mergeCell ref="H6:I6"/>
    <mergeCell ref="F6:G6"/>
    <mergeCell ref="R6:R7"/>
    <mergeCell ref="T6:T7"/>
    <mergeCell ref="P6:Q6"/>
    <mergeCell ref="S6:S7"/>
    <mergeCell ref="U6:U7"/>
    <mergeCell ref="W6:W7"/>
    <mergeCell ref="N6:O6"/>
    <mergeCell ref="V6:V7"/>
  </mergeCells>
  <printOptions gridLines="1" gridLinesSet="0"/>
  <pageMargins left="0.75" right="0.75" top="1" bottom="1" header="0.5" footer="0.5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5"/>
  <sheetViews>
    <sheetView zoomScaleNormal="100" workbookViewId="0">
      <selection activeCell="K18" sqref="K18"/>
    </sheetView>
  </sheetViews>
  <sheetFormatPr baseColWidth="10" defaultRowHeight="12.75" x14ac:dyDescent="0.2"/>
  <cols>
    <col min="1" max="1" width="14.42578125" customWidth="1"/>
    <col min="2" max="2" width="21.140625" customWidth="1"/>
    <col min="3" max="3" width="12.5703125" customWidth="1"/>
    <col min="9" max="9" width="14.5703125" customWidth="1"/>
    <col min="18" max="18" width="15.28515625" customWidth="1"/>
  </cols>
  <sheetData>
    <row r="1" spans="3:19" ht="13.5" thickBot="1" x14ac:dyDescent="0.25"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3:19" ht="24.75" customHeight="1" thickBot="1" x14ac:dyDescent="0.25">
      <c r="C2" s="106" t="s">
        <v>82</v>
      </c>
      <c r="D2" s="107"/>
      <c r="E2" s="107"/>
      <c r="F2" s="107"/>
      <c r="G2" s="107"/>
      <c r="H2" s="107"/>
      <c r="I2" s="107"/>
      <c r="J2" s="108"/>
      <c r="K2" s="63"/>
      <c r="L2" s="106" t="s">
        <v>81</v>
      </c>
      <c r="M2" s="107"/>
      <c r="N2" s="107"/>
      <c r="O2" s="107"/>
      <c r="P2" s="107"/>
      <c r="Q2" s="107"/>
      <c r="R2" s="107"/>
      <c r="S2" s="108"/>
    </row>
    <row r="3" spans="3:19" ht="13.5" thickBot="1" x14ac:dyDescent="0.25"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3:19" ht="24" customHeight="1" thickBot="1" x14ac:dyDescent="0.25">
      <c r="C4" s="103" t="s">
        <v>79</v>
      </c>
      <c r="D4" s="104"/>
      <c r="E4" s="104"/>
      <c r="F4" s="104"/>
      <c r="G4" s="104"/>
      <c r="H4" s="104"/>
      <c r="I4" s="104"/>
      <c r="J4" s="105"/>
      <c r="K4" s="63"/>
      <c r="L4" s="103" t="s">
        <v>79</v>
      </c>
      <c r="M4" s="104"/>
      <c r="N4" s="104"/>
      <c r="O4" s="104"/>
      <c r="P4" s="104"/>
      <c r="Q4" s="104"/>
      <c r="R4" s="104"/>
      <c r="S4" s="105"/>
    </row>
    <row r="5" spans="3:19" ht="15" customHeight="1" x14ac:dyDescent="0.2">
      <c r="C5" s="64" t="s">
        <v>61</v>
      </c>
      <c r="D5" s="65" t="s">
        <v>62</v>
      </c>
      <c r="E5" s="65" t="s">
        <v>70</v>
      </c>
      <c r="F5" s="65" t="s">
        <v>71</v>
      </c>
      <c r="G5" s="65" t="s">
        <v>78</v>
      </c>
      <c r="H5" s="65" t="s">
        <v>73</v>
      </c>
      <c r="I5" s="65" t="s">
        <v>74</v>
      </c>
      <c r="J5" s="66" t="s">
        <v>75</v>
      </c>
      <c r="K5" s="67"/>
      <c r="L5" s="64" t="s">
        <v>61</v>
      </c>
      <c r="M5" s="65" t="s">
        <v>62</v>
      </c>
      <c r="N5" s="65" t="s">
        <v>70</v>
      </c>
      <c r="O5" s="65" t="s">
        <v>71</v>
      </c>
      <c r="P5" s="65" t="s">
        <v>78</v>
      </c>
      <c r="Q5" s="65" t="s">
        <v>73</v>
      </c>
      <c r="R5" s="65" t="s">
        <v>74</v>
      </c>
      <c r="S5" s="66" t="s">
        <v>75</v>
      </c>
    </row>
    <row r="6" spans="3:19" ht="15" customHeight="1" thickBot="1" x14ac:dyDescent="0.25">
      <c r="C6" s="68">
        <f>'Résumé cantonal'!B11</f>
        <v>1047</v>
      </c>
      <c r="D6" s="69">
        <f>'Résumé cantonal'!D11</f>
        <v>1952</v>
      </c>
      <c r="E6" s="69">
        <f>'Résumé cantonal'!F11</f>
        <v>2817</v>
      </c>
      <c r="F6" s="69">
        <f>'Résumé cantonal'!H11</f>
        <v>3088</v>
      </c>
      <c r="G6" s="69">
        <f>'Résumé cantonal'!J11</f>
        <v>233</v>
      </c>
      <c r="H6" s="69">
        <f>'Résumé cantonal'!L11</f>
        <v>1257</v>
      </c>
      <c r="I6" s="69">
        <f>'Résumé cantonal'!N11</f>
        <v>818</v>
      </c>
      <c r="J6" s="70">
        <f>'Résumé cantonal'!P11</f>
        <v>442</v>
      </c>
      <c r="K6" s="67"/>
      <c r="L6" s="68">
        <f>'Résumé cantonal'!C11</f>
        <v>792</v>
      </c>
      <c r="M6" s="69">
        <f>'Résumé cantonal'!E11</f>
        <v>1240</v>
      </c>
      <c r="N6" s="69">
        <f>'Résumé cantonal'!G11</f>
        <v>2568</v>
      </c>
      <c r="O6" s="69">
        <f>'Résumé cantonal'!I11</f>
        <v>2198</v>
      </c>
      <c r="P6" s="69">
        <f>'Résumé cantonal'!K11</f>
        <v>210</v>
      </c>
      <c r="Q6" s="69">
        <f>'Résumé cantonal'!M11</f>
        <v>763</v>
      </c>
      <c r="R6" s="69">
        <f>'Résumé cantonal'!O11</f>
        <v>841</v>
      </c>
      <c r="S6" s="70">
        <f>'Résumé cantonal'!Q11</f>
        <v>329</v>
      </c>
    </row>
    <row r="7" spans="3:19" x14ac:dyDescent="0.2"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</row>
    <row r="8" spans="3:19" x14ac:dyDescent="0.2"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</row>
    <row r="9" spans="3:19" x14ac:dyDescent="0.2"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spans="3:19" x14ac:dyDescent="0.2"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pans="3:19" x14ac:dyDescent="0.2"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spans="3:19" x14ac:dyDescent="0.2"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spans="3:19" x14ac:dyDescent="0.2"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3:19" x14ac:dyDescent="0.2"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3:19" x14ac:dyDescent="0.2"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3:19" x14ac:dyDescent="0.2"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3:19" x14ac:dyDescent="0.2"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3:19" x14ac:dyDescent="0.2"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3:19" x14ac:dyDescent="0.2"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3:19" x14ac:dyDescent="0.2"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3:19" x14ac:dyDescent="0.2"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3:19" x14ac:dyDescent="0.2"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3:19" x14ac:dyDescent="0.2"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3:19" x14ac:dyDescent="0.2"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3:19" x14ac:dyDescent="0.2"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3:19" x14ac:dyDescent="0.2"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3:19" x14ac:dyDescent="0.2"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3:19" x14ac:dyDescent="0.2"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3:19" ht="13.5" thickBot="1" x14ac:dyDescent="0.25"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3:19" ht="21" customHeight="1" thickBot="1" x14ac:dyDescent="0.25">
      <c r="C30" s="103" t="s">
        <v>4</v>
      </c>
      <c r="D30" s="104"/>
      <c r="E30" s="104"/>
      <c r="F30" s="104"/>
      <c r="G30" s="104"/>
      <c r="H30" s="104"/>
      <c r="I30" s="104"/>
      <c r="J30" s="105"/>
      <c r="K30" s="63"/>
      <c r="L30" s="103" t="s">
        <v>4</v>
      </c>
      <c r="M30" s="104"/>
      <c r="N30" s="104"/>
      <c r="O30" s="104"/>
      <c r="P30" s="104"/>
      <c r="Q30" s="104"/>
      <c r="R30" s="104"/>
      <c r="S30" s="105"/>
    </row>
    <row r="31" spans="3:19" ht="15" customHeight="1" x14ac:dyDescent="0.2">
      <c r="C31" s="64" t="s">
        <v>61</v>
      </c>
      <c r="D31" s="65" t="s">
        <v>62</v>
      </c>
      <c r="E31" s="65" t="s">
        <v>70</v>
      </c>
      <c r="F31" s="65" t="s">
        <v>71</v>
      </c>
      <c r="G31" s="65" t="s">
        <v>78</v>
      </c>
      <c r="H31" s="65" t="s">
        <v>73</v>
      </c>
      <c r="I31" s="65" t="s">
        <v>74</v>
      </c>
      <c r="J31" s="66" t="s">
        <v>75</v>
      </c>
      <c r="K31" s="63"/>
      <c r="L31" s="64" t="s">
        <v>61</v>
      </c>
      <c r="M31" s="65" t="s">
        <v>62</v>
      </c>
      <c r="N31" s="65" t="s">
        <v>70</v>
      </c>
      <c r="O31" s="65" t="s">
        <v>71</v>
      </c>
      <c r="P31" s="65" t="s">
        <v>78</v>
      </c>
      <c r="Q31" s="65" t="s">
        <v>73</v>
      </c>
      <c r="R31" s="65" t="s">
        <v>74</v>
      </c>
      <c r="S31" s="66" t="s">
        <v>75</v>
      </c>
    </row>
    <row r="32" spans="3:19" ht="15" customHeight="1" thickBot="1" x14ac:dyDescent="0.25">
      <c r="C32" s="71">
        <f>Delémont!B26</f>
        <v>477</v>
      </c>
      <c r="D32" s="72">
        <f>Delémont!D26</f>
        <v>600</v>
      </c>
      <c r="E32" s="72">
        <f>Delémont!F26</f>
        <v>963</v>
      </c>
      <c r="F32" s="72">
        <f>Delémont!H26</f>
        <v>1761</v>
      </c>
      <c r="G32" s="72">
        <f>Delémont!J26</f>
        <v>137</v>
      </c>
      <c r="H32" s="72">
        <f>Delémont!L26</f>
        <v>743</v>
      </c>
      <c r="I32" s="72">
        <f>Delémont!N26</f>
        <v>399</v>
      </c>
      <c r="J32" s="73">
        <f>Delémont!P26</f>
        <v>271</v>
      </c>
      <c r="K32" s="63"/>
      <c r="L32" s="71">
        <f>Delémont!C26</f>
        <v>404</v>
      </c>
      <c r="M32" s="72">
        <f>Delémont!E26</f>
        <v>424</v>
      </c>
      <c r="N32" s="72">
        <f>Delémont!G26</f>
        <v>949</v>
      </c>
      <c r="O32" s="72">
        <f>Delémont!I26</f>
        <v>1210</v>
      </c>
      <c r="P32" s="72">
        <f>Delémont!K26</f>
        <v>118</v>
      </c>
      <c r="Q32" s="72">
        <f>Delémont!M26</f>
        <v>432</v>
      </c>
      <c r="R32" s="72">
        <f>Delémont!O26</f>
        <v>438</v>
      </c>
      <c r="S32" s="73">
        <f>Delémont!Q26</f>
        <v>168</v>
      </c>
    </row>
    <row r="33" spans="3:19" x14ac:dyDescent="0.2"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3:19" x14ac:dyDescent="0.2"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3:19" x14ac:dyDescent="0.2"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3:19" x14ac:dyDescent="0.2"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3:19" x14ac:dyDescent="0.2"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3:19" x14ac:dyDescent="0.2"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3:19" x14ac:dyDescent="0.2"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3:19" x14ac:dyDescent="0.2"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3:19" x14ac:dyDescent="0.2"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3:19" x14ac:dyDescent="0.2"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3:19" x14ac:dyDescent="0.2"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3:19" x14ac:dyDescent="0.2"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3:19" x14ac:dyDescent="0.2"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3:19" x14ac:dyDescent="0.2"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3:19" x14ac:dyDescent="0.2"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3:19" x14ac:dyDescent="0.2"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3:19" x14ac:dyDescent="0.2"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3:19" x14ac:dyDescent="0.2"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3:19" x14ac:dyDescent="0.2"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3:19" x14ac:dyDescent="0.2"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3:19" x14ac:dyDescent="0.2"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3:19" x14ac:dyDescent="0.2"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3:19" x14ac:dyDescent="0.2"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3:19" ht="13.5" thickBot="1" x14ac:dyDescent="0.25"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3:19" ht="23.25" customHeight="1" thickBot="1" x14ac:dyDescent="0.25">
      <c r="C57" s="103" t="s">
        <v>21</v>
      </c>
      <c r="D57" s="104"/>
      <c r="E57" s="104"/>
      <c r="F57" s="104"/>
      <c r="G57" s="104"/>
      <c r="H57" s="104"/>
      <c r="I57" s="104"/>
      <c r="J57" s="105"/>
      <c r="K57" s="63"/>
      <c r="L57" s="103" t="s">
        <v>21</v>
      </c>
      <c r="M57" s="104"/>
      <c r="N57" s="104"/>
      <c r="O57" s="104"/>
      <c r="P57" s="104"/>
      <c r="Q57" s="104"/>
      <c r="R57" s="104"/>
      <c r="S57" s="105"/>
    </row>
    <row r="58" spans="3:19" ht="15" customHeight="1" x14ac:dyDescent="0.2">
      <c r="C58" s="64" t="s">
        <v>61</v>
      </c>
      <c r="D58" s="65" t="s">
        <v>62</v>
      </c>
      <c r="E58" s="65" t="s">
        <v>70</v>
      </c>
      <c r="F58" s="65" t="s">
        <v>71</v>
      </c>
      <c r="G58" s="65" t="s">
        <v>78</v>
      </c>
      <c r="H58" s="65" t="s">
        <v>73</v>
      </c>
      <c r="I58" s="65" t="s">
        <v>74</v>
      </c>
      <c r="J58" s="66" t="s">
        <v>75</v>
      </c>
      <c r="K58" s="63"/>
      <c r="L58" s="64" t="s">
        <v>61</v>
      </c>
      <c r="M58" s="65" t="s">
        <v>62</v>
      </c>
      <c r="N58" s="65" t="s">
        <v>70</v>
      </c>
      <c r="O58" s="65" t="s">
        <v>71</v>
      </c>
      <c r="P58" s="65" t="s">
        <v>78</v>
      </c>
      <c r="Q58" s="65" t="s">
        <v>73</v>
      </c>
      <c r="R58" s="65" t="s">
        <v>74</v>
      </c>
      <c r="S58" s="66" t="s">
        <v>75</v>
      </c>
    </row>
    <row r="59" spans="3:19" ht="15" customHeight="1" thickBot="1" x14ac:dyDescent="0.25">
      <c r="C59" s="71">
        <f>Porrentruy!B28</f>
        <v>190</v>
      </c>
      <c r="D59" s="72">
        <f>Porrentruy!D28</f>
        <v>1132</v>
      </c>
      <c r="E59" s="72">
        <f>Porrentruy!F28</f>
        <v>1559</v>
      </c>
      <c r="F59" s="72">
        <f>Porrentruy!H28</f>
        <v>912</v>
      </c>
      <c r="G59" s="72">
        <f>Porrentruy!J28</f>
        <v>35</v>
      </c>
      <c r="H59" s="72">
        <f>Porrentruy!L28</f>
        <v>355</v>
      </c>
      <c r="I59" s="72">
        <f>Porrentruy!N28</f>
        <v>269</v>
      </c>
      <c r="J59" s="73">
        <f>Porrentruy!P28</f>
        <v>134</v>
      </c>
      <c r="K59" s="63"/>
      <c r="L59" s="71">
        <f>Porrentruy!C28</f>
        <v>182</v>
      </c>
      <c r="M59" s="72">
        <f>Porrentruy!E28</f>
        <v>662</v>
      </c>
      <c r="N59" s="72">
        <f>Porrentruy!G28</f>
        <v>1279</v>
      </c>
      <c r="O59" s="72">
        <f>Porrentruy!I28</f>
        <v>610</v>
      </c>
      <c r="P59" s="72">
        <f>Porrentruy!K28</f>
        <v>38</v>
      </c>
      <c r="Q59" s="72">
        <f>Porrentruy!M28</f>
        <v>230</v>
      </c>
      <c r="R59" s="72">
        <f>Porrentruy!O28</f>
        <v>252</v>
      </c>
      <c r="S59" s="73">
        <f>Porrentruy!Q28</f>
        <v>124</v>
      </c>
    </row>
    <row r="60" spans="3:19" x14ac:dyDescent="0.2"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3:19" x14ac:dyDescent="0.2"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3:19" x14ac:dyDescent="0.2"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3:19" x14ac:dyDescent="0.2"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3:19" x14ac:dyDescent="0.2"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3:19" x14ac:dyDescent="0.2"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3:19" x14ac:dyDescent="0.2"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3:19" x14ac:dyDescent="0.2"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3:19" x14ac:dyDescent="0.2"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3:19" x14ac:dyDescent="0.2"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3:19" x14ac:dyDescent="0.2"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3:19" x14ac:dyDescent="0.2"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3:19" x14ac:dyDescent="0.2"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3:19" x14ac:dyDescent="0.2"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3:19" x14ac:dyDescent="0.2"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3:19" x14ac:dyDescent="0.2"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3:19" x14ac:dyDescent="0.2"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3:19" x14ac:dyDescent="0.2"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3:19" x14ac:dyDescent="0.2"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3:19" x14ac:dyDescent="0.2"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3:19" x14ac:dyDescent="0.2"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3:19" x14ac:dyDescent="0.2"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3:19" x14ac:dyDescent="0.2"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3:19" ht="13.5" thickBot="1" x14ac:dyDescent="0.25"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3:19" ht="22.5" customHeight="1" thickBot="1" x14ac:dyDescent="0.25">
      <c r="C84" s="103" t="s">
        <v>21</v>
      </c>
      <c r="D84" s="104"/>
      <c r="E84" s="104"/>
      <c r="F84" s="104"/>
      <c r="G84" s="104"/>
      <c r="H84" s="104"/>
      <c r="I84" s="104"/>
      <c r="J84" s="105"/>
      <c r="K84" s="63"/>
      <c r="L84" s="121" t="s">
        <v>21</v>
      </c>
      <c r="M84" s="122"/>
      <c r="N84" s="122"/>
      <c r="O84" s="122"/>
      <c r="P84" s="122"/>
      <c r="Q84" s="122"/>
      <c r="R84" s="122"/>
      <c r="S84" s="123"/>
    </row>
    <row r="85" spans="3:19" ht="15" customHeight="1" x14ac:dyDescent="0.2">
      <c r="C85" s="64" t="s">
        <v>61</v>
      </c>
      <c r="D85" s="65" t="s">
        <v>62</v>
      </c>
      <c r="E85" s="65" t="s">
        <v>70</v>
      </c>
      <c r="F85" s="65" t="s">
        <v>71</v>
      </c>
      <c r="G85" s="65" t="s">
        <v>78</v>
      </c>
      <c r="H85" s="65" t="s">
        <v>73</v>
      </c>
      <c r="I85" s="65" t="s">
        <v>74</v>
      </c>
      <c r="J85" s="66" t="s">
        <v>75</v>
      </c>
      <c r="K85" s="63"/>
      <c r="L85" s="64" t="s">
        <v>61</v>
      </c>
      <c r="M85" s="65" t="s">
        <v>62</v>
      </c>
      <c r="N85" s="65" t="s">
        <v>70</v>
      </c>
      <c r="O85" s="65" t="s">
        <v>71</v>
      </c>
      <c r="P85" s="65" t="s">
        <v>78</v>
      </c>
      <c r="Q85" s="65" t="s">
        <v>73</v>
      </c>
      <c r="R85" s="65" t="s">
        <v>74</v>
      </c>
      <c r="S85" s="66" t="s">
        <v>75</v>
      </c>
    </row>
    <row r="86" spans="3:19" ht="15" customHeight="1" thickBot="1" x14ac:dyDescent="0.25">
      <c r="C86" s="71">
        <f>'Franches-Montagnes'!B20</f>
        <v>380</v>
      </c>
      <c r="D86" s="72">
        <f>'Franches-Montagnes'!D20</f>
        <v>220</v>
      </c>
      <c r="E86" s="72">
        <f>'Franches-Montagnes'!F20</f>
        <v>295</v>
      </c>
      <c r="F86" s="72">
        <f>'Franches-Montagnes'!H20</f>
        <v>415</v>
      </c>
      <c r="G86" s="72">
        <f>'Franches-Montagnes'!J20</f>
        <v>61</v>
      </c>
      <c r="H86" s="72">
        <f>'Franches-Montagnes'!L20</f>
        <v>159</v>
      </c>
      <c r="I86" s="72">
        <f>'Franches-Montagnes'!N20</f>
        <v>150</v>
      </c>
      <c r="J86" s="73">
        <f>'Franches-Montagnes'!P20</f>
        <v>37</v>
      </c>
      <c r="K86" s="63"/>
      <c r="L86" s="71">
        <f>'Franches-Montagnes'!C20</f>
        <v>206</v>
      </c>
      <c r="M86" s="72">
        <f>'Franches-Montagnes'!E20</f>
        <v>154</v>
      </c>
      <c r="N86" s="72">
        <f>'Franches-Montagnes'!G20</f>
        <v>340</v>
      </c>
      <c r="O86" s="72">
        <f>'Franches-Montagnes'!I20</f>
        <v>378</v>
      </c>
      <c r="P86" s="72">
        <f>'Franches-Montagnes'!K20</f>
        <v>54</v>
      </c>
      <c r="Q86" s="72">
        <f>'Franches-Montagnes'!M20</f>
        <v>101</v>
      </c>
      <c r="R86" s="72">
        <f>'Franches-Montagnes'!O20</f>
        <v>151</v>
      </c>
      <c r="S86" s="73">
        <f>'Franches-Montagnes'!Q20</f>
        <v>37</v>
      </c>
    </row>
    <row r="87" spans="3:19" x14ac:dyDescent="0.2"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3:19" x14ac:dyDescent="0.2"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3:19" x14ac:dyDescent="0.2"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3:19" x14ac:dyDescent="0.2"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3:19" x14ac:dyDescent="0.2"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3:19" x14ac:dyDescent="0.2"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3:19" x14ac:dyDescent="0.2"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3:19" x14ac:dyDescent="0.2"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3:19" x14ac:dyDescent="0.2"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3:19" x14ac:dyDescent="0.2"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3:19" x14ac:dyDescent="0.2"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3:19" x14ac:dyDescent="0.2"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3:19" x14ac:dyDescent="0.2"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3:19" x14ac:dyDescent="0.2"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3:19" x14ac:dyDescent="0.2"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3:19" x14ac:dyDescent="0.2"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3:19" x14ac:dyDescent="0.2"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3:19" x14ac:dyDescent="0.2"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3:19" x14ac:dyDescent="0.2"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3:19" x14ac:dyDescent="0.2"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3:19" x14ac:dyDescent="0.2"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3:19" x14ac:dyDescent="0.2"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3:19" x14ac:dyDescent="0.2"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3:19" x14ac:dyDescent="0.2"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3:19" x14ac:dyDescent="0.2"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3:19" x14ac:dyDescent="0.2"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x14ac:dyDescent="0.2"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ht="13.5" thickBot="1" x14ac:dyDescent="0.25"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ht="12.75" customHeight="1" x14ac:dyDescent="0.2">
      <c r="C115" s="124" t="s">
        <v>83</v>
      </c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6"/>
    </row>
    <row r="116" spans="1:19" ht="12.75" customHeight="1" x14ac:dyDescent="0.2"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9"/>
    </row>
    <row r="117" spans="1:19" ht="12.75" customHeight="1" x14ac:dyDescent="0.2"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9"/>
    </row>
    <row r="118" spans="1:19" ht="12.75" customHeight="1" x14ac:dyDescent="0.2"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9"/>
    </row>
    <row r="119" spans="1:19" ht="13.5" customHeight="1" thickBot="1" x14ac:dyDescent="0.25"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2"/>
    </row>
    <row r="120" spans="1:19" x14ac:dyDescent="0.2"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ht="13.5" thickBot="1" x14ac:dyDescent="0.25"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ht="13.5" thickBot="1" x14ac:dyDescent="0.25">
      <c r="C122" s="63"/>
      <c r="D122" s="109" t="s">
        <v>61</v>
      </c>
      <c r="E122" s="133"/>
      <c r="F122" s="109" t="s">
        <v>62</v>
      </c>
      <c r="G122" s="110"/>
      <c r="H122" s="139" t="s">
        <v>70</v>
      </c>
      <c r="I122" s="139"/>
      <c r="J122" s="109" t="s">
        <v>71</v>
      </c>
      <c r="K122" s="110"/>
      <c r="L122" s="109" t="s">
        <v>78</v>
      </c>
      <c r="M122" s="110"/>
      <c r="N122" s="109" t="s">
        <v>73</v>
      </c>
      <c r="O122" s="110"/>
      <c r="P122" s="109" t="s">
        <v>74</v>
      </c>
      <c r="Q122" s="110"/>
      <c r="R122" s="109" t="s">
        <v>75</v>
      </c>
      <c r="S122" s="110"/>
    </row>
    <row r="123" spans="1:19" ht="13.5" thickBot="1" x14ac:dyDescent="0.25">
      <c r="C123" s="74"/>
      <c r="D123" s="71" t="s">
        <v>59</v>
      </c>
      <c r="E123" s="72" t="s">
        <v>60</v>
      </c>
      <c r="F123" s="71" t="s">
        <v>59</v>
      </c>
      <c r="G123" s="73" t="s">
        <v>60</v>
      </c>
      <c r="H123" s="71" t="s">
        <v>59</v>
      </c>
      <c r="I123" s="73" t="s">
        <v>60</v>
      </c>
      <c r="J123" s="72" t="s">
        <v>59</v>
      </c>
      <c r="K123" s="72" t="s">
        <v>60</v>
      </c>
      <c r="L123" s="71" t="s">
        <v>59</v>
      </c>
      <c r="M123" s="73" t="s">
        <v>60</v>
      </c>
      <c r="N123" s="72" t="s">
        <v>59</v>
      </c>
      <c r="O123" s="72" t="s">
        <v>60</v>
      </c>
      <c r="P123" s="71" t="s">
        <v>59</v>
      </c>
      <c r="Q123" s="73" t="s">
        <v>60</v>
      </c>
      <c r="R123" s="71" t="s">
        <v>59</v>
      </c>
      <c r="S123" s="73" t="s">
        <v>60</v>
      </c>
    </row>
    <row r="124" spans="1:19" ht="20.25" customHeight="1" thickBot="1" x14ac:dyDescent="0.25">
      <c r="A124" s="62" t="s">
        <v>84</v>
      </c>
      <c r="B124" s="61" t="str">
        <f>K139</f>
        <v>La Chaux-des-Breuleux</v>
      </c>
      <c r="C124" s="63"/>
      <c r="D124" s="75">
        <f>VLOOKUP(Statistiques!$K$139,'Feuille de calcule'!$B$2:$R$54,2,FALSE)</f>
        <v>4</v>
      </c>
      <c r="E124" s="76">
        <f>VLOOKUP(Statistiques!$K$139,'Feuille de calcule'!$B$2:$R$54,3,FALSE)</f>
        <v>3</v>
      </c>
      <c r="F124" s="76">
        <f>VLOOKUP(Statistiques!$K$139,'Feuille de calcule'!$B$2:$R$54,4,FALSE)</f>
        <v>6</v>
      </c>
      <c r="G124" s="76">
        <f>VLOOKUP(Statistiques!$K$139,'Feuille de calcule'!$B$2:$R$54,5,FALSE)</f>
        <v>1</v>
      </c>
      <c r="H124" s="76">
        <f>VLOOKUP(Statistiques!$K$139,'Feuille de calcule'!$B$2:$R$54,6,FALSE)</f>
        <v>7</v>
      </c>
      <c r="I124" s="76">
        <f>VLOOKUP(Statistiques!$K$139,'Feuille de calcule'!$B$2:$R$54,7,FALSE)</f>
        <v>5</v>
      </c>
      <c r="J124" s="76">
        <f>VLOOKUP(Statistiques!$K$139,'Feuille de calcule'!$B$2:$R$54,8,FALSE)</f>
        <v>3</v>
      </c>
      <c r="K124" s="76">
        <f>VLOOKUP(Statistiques!$K$139,'Feuille de calcule'!$B$2:$R$54,9,FALSE)</f>
        <v>1</v>
      </c>
      <c r="L124" s="76">
        <f>VLOOKUP(Statistiques!$K$139,'Feuille de calcule'!$B$2:$R$54,10,FALSE)</f>
        <v>1</v>
      </c>
      <c r="M124" s="76">
        <f>VLOOKUP(Statistiques!$K$139,'Feuille de calcule'!$B$2:$R$54,11,FALSE)</f>
        <v>3</v>
      </c>
      <c r="N124" s="76">
        <f>VLOOKUP(Statistiques!$K$139,'Feuille de calcule'!$B$2:$R$54,12,FALSE)</f>
        <v>1</v>
      </c>
      <c r="O124" s="76">
        <f>VLOOKUP(Statistiques!$K$139,'Feuille de calcule'!$B$2:$R$54,13,FALSE)</f>
        <v>2</v>
      </c>
      <c r="P124" s="76">
        <f>VLOOKUP(Statistiques!$K$139,'Feuille de calcule'!$B$2:$R$54,14,FALSE)</f>
        <v>2</v>
      </c>
      <c r="Q124" s="76">
        <f>VLOOKUP(Statistiques!$K$139,'Feuille de calcule'!$B$2:$R$54,15,FALSE)</f>
        <v>0</v>
      </c>
      <c r="R124" s="76">
        <f>VLOOKUP(Statistiques!$K$139,'Feuille de calcule'!$B$2:$R$54,16,FALSE)</f>
        <v>0</v>
      </c>
      <c r="S124" s="77">
        <f>VLOOKUP(Statistiques!$K$139,'Feuille de calcule'!$B$2:$R$54,17,FALSE)</f>
        <v>0</v>
      </c>
    </row>
    <row r="125" spans="1:19" x14ac:dyDescent="0.2">
      <c r="C125" s="78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</row>
    <row r="126" spans="1:19" ht="13.5" thickBot="1" x14ac:dyDescent="0.25">
      <c r="C126" s="63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</row>
    <row r="127" spans="1:19" ht="13.5" thickBot="1" x14ac:dyDescent="0.25">
      <c r="C127" s="63"/>
      <c r="D127" s="109" t="s">
        <v>80</v>
      </c>
      <c r="E127" s="133"/>
      <c r="F127" s="133"/>
      <c r="G127" s="133"/>
      <c r="H127" s="133"/>
      <c r="I127" s="133"/>
      <c r="J127" s="133"/>
      <c r="K127" s="133"/>
      <c r="L127" s="109" t="s">
        <v>81</v>
      </c>
      <c r="M127" s="133"/>
      <c r="N127" s="133"/>
      <c r="O127" s="133"/>
      <c r="P127" s="133"/>
      <c r="Q127" s="133"/>
      <c r="R127" s="133"/>
      <c r="S127" s="134"/>
    </row>
    <row r="128" spans="1:19" ht="18.75" customHeight="1" thickBot="1" x14ac:dyDescent="0.25">
      <c r="C128" s="63"/>
      <c r="D128" s="79" t="s">
        <v>61</v>
      </c>
      <c r="E128" s="79" t="s">
        <v>62</v>
      </c>
      <c r="F128" s="79" t="s">
        <v>70</v>
      </c>
      <c r="G128" s="79" t="s">
        <v>71</v>
      </c>
      <c r="H128" s="79" t="s">
        <v>78</v>
      </c>
      <c r="I128" s="79" t="s">
        <v>73</v>
      </c>
      <c r="J128" s="79" t="s">
        <v>74</v>
      </c>
      <c r="K128" s="79" t="s">
        <v>75</v>
      </c>
      <c r="L128" s="79" t="s">
        <v>61</v>
      </c>
      <c r="M128" s="79" t="s">
        <v>62</v>
      </c>
      <c r="N128" s="79" t="s">
        <v>70</v>
      </c>
      <c r="O128" s="79" t="s">
        <v>71</v>
      </c>
      <c r="P128" s="79" t="s">
        <v>78</v>
      </c>
      <c r="Q128" s="79" t="s">
        <v>73</v>
      </c>
      <c r="R128" s="79" t="s">
        <v>74</v>
      </c>
      <c r="S128" s="80" t="s">
        <v>75</v>
      </c>
    </row>
    <row r="129" spans="1:20" ht="15.75" customHeight="1" thickBot="1" x14ac:dyDescent="0.25">
      <c r="C129" s="63"/>
      <c r="D129" s="75">
        <f>D124</f>
        <v>4</v>
      </c>
      <c r="E129" s="76">
        <f>F124</f>
        <v>6</v>
      </c>
      <c r="F129" s="76">
        <f>H124</f>
        <v>7</v>
      </c>
      <c r="G129" s="76">
        <f>J124</f>
        <v>3</v>
      </c>
      <c r="H129" s="76">
        <f>L124</f>
        <v>1</v>
      </c>
      <c r="I129" s="76">
        <f>N124</f>
        <v>1</v>
      </c>
      <c r="J129" s="76">
        <f>P124</f>
        <v>2</v>
      </c>
      <c r="K129" s="77">
        <f>R124</f>
        <v>0</v>
      </c>
      <c r="L129" s="75">
        <f>E124</f>
        <v>3</v>
      </c>
      <c r="M129" s="76">
        <f>G124</f>
        <v>1</v>
      </c>
      <c r="N129" s="76">
        <f>I124</f>
        <v>5</v>
      </c>
      <c r="O129" s="76">
        <f>K124</f>
        <v>1</v>
      </c>
      <c r="P129" s="76">
        <f>M124</f>
        <v>3</v>
      </c>
      <c r="Q129" s="76">
        <f>O124</f>
        <v>2</v>
      </c>
      <c r="R129" s="76">
        <f>Q124</f>
        <v>0</v>
      </c>
      <c r="S129" s="77">
        <f>S124</f>
        <v>0</v>
      </c>
    </row>
    <row r="130" spans="1:20" x14ac:dyDescent="0.2"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</row>
    <row r="131" spans="1:20" x14ac:dyDescent="0.2"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</row>
    <row r="132" spans="1:20" x14ac:dyDescent="0.2"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</row>
    <row r="133" spans="1:20" x14ac:dyDescent="0.2"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</row>
    <row r="134" spans="1:20" x14ac:dyDescent="0.2"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</row>
    <row r="135" spans="1:20" x14ac:dyDescent="0.2"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</row>
    <row r="136" spans="1:20" ht="13.5" thickBot="1" x14ac:dyDescent="0.25"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</row>
    <row r="137" spans="1:20" x14ac:dyDescent="0.2">
      <c r="A137" s="60"/>
      <c r="B137" s="60"/>
      <c r="C137" s="63"/>
      <c r="D137" s="63"/>
      <c r="E137" s="63"/>
      <c r="F137" s="63"/>
      <c r="G137" s="63"/>
      <c r="H137" s="63"/>
      <c r="I137" s="63"/>
      <c r="J137" s="63"/>
      <c r="K137" s="135" t="s">
        <v>85</v>
      </c>
      <c r="L137" s="136"/>
      <c r="M137" s="63"/>
      <c r="N137" s="63"/>
      <c r="O137" s="63"/>
      <c r="P137" s="63"/>
      <c r="Q137" s="63"/>
      <c r="R137" s="63"/>
      <c r="S137" s="63"/>
      <c r="T137" s="63"/>
    </row>
    <row r="138" spans="1:20" ht="13.5" thickBot="1" x14ac:dyDescent="0.25">
      <c r="C138" s="63"/>
      <c r="D138" s="63"/>
      <c r="E138" s="63"/>
      <c r="F138" s="63"/>
      <c r="G138" s="63"/>
      <c r="H138" s="63"/>
      <c r="I138" s="63"/>
      <c r="J138" s="63"/>
      <c r="K138" s="137"/>
      <c r="L138" s="138"/>
      <c r="M138" s="63"/>
      <c r="N138" s="63"/>
      <c r="O138" s="63"/>
      <c r="P138" s="63"/>
      <c r="Q138" s="63"/>
      <c r="R138" s="63"/>
      <c r="S138" s="63"/>
      <c r="T138" s="63"/>
    </row>
    <row r="139" spans="1:20" ht="12.75" customHeight="1" x14ac:dyDescent="0.2">
      <c r="C139" s="63"/>
      <c r="D139" s="63"/>
      <c r="E139" s="63"/>
      <c r="F139" s="63"/>
      <c r="G139" s="63"/>
      <c r="H139" s="63"/>
      <c r="I139" s="63"/>
      <c r="J139" s="63"/>
      <c r="K139" s="111" t="s">
        <v>46</v>
      </c>
      <c r="L139" s="112"/>
      <c r="M139" s="63"/>
      <c r="N139" s="63"/>
      <c r="O139" s="63"/>
      <c r="P139" s="63"/>
      <c r="Q139" s="63"/>
      <c r="R139" s="63"/>
      <c r="S139" s="63"/>
      <c r="T139" s="63"/>
    </row>
    <row r="140" spans="1:20" ht="13.5" customHeight="1" thickBot="1" x14ac:dyDescent="0.25">
      <c r="C140" s="63"/>
      <c r="D140" s="63"/>
      <c r="E140" s="63"/>
      <c r="F140" s="63"/>
      <c r="G140" s="63"/>
      <c r="H140" s="63"/>
      <c r="I140" s="63"/>
      <c r="J140" s="63"/>
      <c r="K140" s="113"/>
      <c r="L140" s="114"/>
      <c r="M140" s="63"/>
      <c r="N140" s="63"/>
      <c r="O140" s="63"/>
      <c r="P140" s="63"/>
      <c r="Q140" s="63"/>
      <c r="R140" s="63"/>
      <c r="S140" s="63"/>
      <c r="T140" s="63"/>
    </row>
    <row r="141" spans="1:20" ht="13.5" thickBot="1" x14ac:dyDescent="0.25"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</row>
    <row r="142" spans="1:20" x14ac:dyDescent="0.2">
      <c r="C142" s="63"/>
      <c r="D142" s="63"/>
      <c r="E142" s="63"/>
      <c r="F142" s="63"/>
      <c r="G142" s="63"/>
      <c r="H142" s="63"/>
      <c r="I142" s="63"/>
      <c r="J142" s="63"/>
      <c r="K142" s="115" t="s">
        <v>87</v>
      </c>
      <c r="L142" s="116"/>
      <c r="M142" s="63"/>
      <c r="N142" s="63"/>
      <c r="O142" s="63"/>
      <c r="P142" s="63"/>
      <c r="Q142" s="63"/>
      <c r="R142" s="63"/>
      <c r="S142" s="63"/>
      <c r="T142" s="63"/>
    </row>
    <row r="143" spans="1:20" ht="14.25" customHeight="1" x14ac:dyDescent="0.2">
      <c r="C143" s="63"/>
      <c r="D143" s="63"/>
      <c r="E143" s="63"/>
      <c r="F143" s="63"/>
      <c r="G143" s="63"/>
      <c r="H143" s="63"/>
      <c r="I143" s="63"/>
      <c r="J143" s="63"/>
      <c r="K143" s="117"/>
      <c r="L143" s="118"/>
      <c r="M143" s="63"/>
      <c r="N143" s="63"/>
      <c r="O143" s="63"/>
      <c r="P143" s="63"/>
      <c r="Q143" s="63"/>
      <c r="R143" s="63"/>
      <c r="S143" s="63"/>
      <c r="T143" s="63"/>
    </row>
    <row r="144" spans="1:20" ht="13.5" thickBot="1" x14ac:dyDescent="0.25">
      <c r="C144" s="63"/>
      <c r="D144" s="63"/>
      <c r="E144" s="63"/>
      <c r="F144" s="63"/>
      <c r="G144" s="63"/>
      <c r="H144" s="63"/>
      <c r="I144" s="63"/>
      <c r="J144" s="63"/>
      <c r="K144" s="119"/>
      <c r="L144" s="120"/>
      <c r="M144" s="63"/>
      <c r="N144" s="63"/>
      <c r="O144" s="63"/>
      <c r="P144" s="63"/>
      <c r="Q144" s="63"/>
      <c r="R144" s="63"/>
      <c r="S144" s="63"/>
      <c r="T144" s="63"/>
    </row>
    <row r="145" spans="3:20" x14ac:dyDescent="0.2"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</row>
    <row r="146" spans="3:20" x14ac:dyDescent="0.2"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</row>
    <row r="147" spans="3:20" x14ac:dyDescent="0.2"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</row>
    <row r="148" spans="3:20" x14ac:dyDescent="0.2"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</row>
    <row r="149" spans="3:20" x14ac:dyDescent="0.2"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</row>
    <row r="150" spans="3:20" x14ac:dyDescent="0.2"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</row>
    <row r="151" spans="3:20" x14ac:dyDescent="0.2"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</row>
    <row r="152" spans="3:20" x14ac:dyDescent="0.2"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</row>
    <row r="153" spans="3:20" x14ac:dyDescent="0.2"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</row>
    <row r="154" spans="3:20" x14ac:dyDescent="0.2"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</row>
    <row r="155" spans="3:20" x14ac:dyDescent="0.2"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</row>
  </sheetData>
  <sheetProtection password="D047" sheet="1"/>
  <dataConsolidate/>
  <mergeCells count="24">
    <mergeCell ref="N122:O122"/>
    <mergeCell ref="P122:Q122"/>
    <mergeCell ref="K139:L140"/>
    <mergeCell ref="K142:L144"/>
    <mergeCell ref="C84:J84"/>
    <mergeCell ref="L84:S84"/>
    <mergeCell ref="C115:S119"/>
    <mergeCell ref="D127:K127"/>
    <mergeCell ref="L127:S127"/>
    <mergeCell ref="K137:L138"/>
    <mergeCell ref="R122:S122"/>
    <mergeCell ref="D122:E122"/>
    <mergeCell ref="F122:G122"/>
    <mergeCell ref="H122:I122"/>
    <mergeCell ref="J122:K122"/>
    <mergeCell ref="L122:M122"/>
    <mergeCell ref="C57:J57"/>
    <mergeCell ref="L57:S57"/>
    <mergeCell ref="C4:J4"/>
    <mergeCell ref="L4:S4"/>
    <mergeCell ref="C2:J2"/>
    <mergeCell ref="C30:J30"/>
    <mergeCell ref="L30:S30"/>
    <mergeCell ref="L2:S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'Feuille de calcule'!$B$2:$B$54</xm:f>
          </x14:formula1>
          <xm:sqref>K139:L140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workbookViewId="0">
      <selection activeCell="A2" sqref="A1:C2"/>
    </sheetView>
  </sheetViews>
  <sheetFormatPr baseColWidth="10" defaultRowHeight="12.75" x14ac:dyDescent="0.2"/>
  <cols>
    <col min="1" max="1" width="18.140625" customWidth="1"/>
    <col min="2" max="2" width="11.42578125" style="7"/>
    <col min="3" max="3" width="11.5703125" style="7" bestFit="1" customWidth="1"/>
    <col min="4" max="4" width="11.42578125" style="7"/>
    <col min="5" max="5" width="11.5703125" style="7" bestFit="1" customWidth="1"/>
    <col min="6" max="6" width="11.42578125" style="7"/>
    <col min="7" max="7" width="11.5703125" style="7" bestFit="1" customWidth="1"/>
    <col min="8" max="8" width="11.42578125" style="7"/>
    <col min="9" max="9" width="11.5703125" style="7" bestFit="1" customWidth="1"/>
    <col min="10" max="17" width="11.5703125" style="7" customWidth="1"/>
    <col min="18" max="18" width="14.42578125" style="7" customWidth="1"/>
    <col min="19" max="19" width="8.28515625" style="7" customWidth="1"/>
    <col min="20" max="20" width="14.42578125" style="7" customWidth="1"/>
    <col min="21" max="21" width="8.28515625" style="7" customWidth="1"/>
    <col min="22" max="22" width="14.42578125" style="7" customWidth="1"/>
    <col min="23" max="23" width="8.28515625" style="7" customWidth="1"/>
    <col min="24" max="24" width="18.85546875" style="7" customWidth="1"/>
    <col min="25" max="25" width="15" bestFit="1" customWidth="1"/>
  </cols>
  <sheetData>
    <row r="1" spans="1:25" ht="20.100000000000001" customHeight="1" x14ac:dyDescent="0.2">
      <c r="A1" s="142" t="s">
        <v>77</v>
      </c>
      <c r="B1" s="143"/>
      <c r="C1" s="144"/>
    </row>
    <row r="2" spans="1:25" ht="20.100000000000001" customHeight="1" thickBot="1" x14ac:dyDescent="0.25">
      <c r="A2" s="98" t="s">
        <v>4</v>
      </c>
      <c r="B2" s="99"/>
      <c r="C2" s="100"/>
    </row>
    <row r="4" spans="1:25" ht="13.5" thickBot="1" x14ac:dyDescent="0.25">
      <c r="A4" s="2"/>
    </row>
    <row r="5" spans="1:25" ht="15" customHeight="1" x14ac:dyDescent="0.2">
      <c r="A5" s="140" t="s">
        <v>68</v>
      </c>
      <c r="B5" s="83" t="s">
        <v>61</v>
      </c>
      <c r="C5" s="84"/>
      <c r="D5" s="83" t="s">
        <v>62</v>
      </c>
      <c r="E5" s="85"/>
      <c r="F5" s="83" t="s">
        <v>70</v>
      </c>
      <c r="G5" s="85"/>
      <c r="H5" s="84" t="s">
        <v>71</v>
      </c>
      <c r="I5" s="84"/>
      <c r="J5" s="83" t="s">
        <v>72</v>
      </c>
      <c r="K5" s="85"/>
      <c r="L5" s="84" t="s">
        <v>73</v>
      </c>
      <c r="M5" s="84"/>
      <c r="N5" s="83" t="s">
        <v>74</v>
      </c>
      <c r="O5" s="85"/>
      <c r="P5" s="83" t="s">
        <v>75</v>
      </c>
      <c r="Q5" s="85"/>
      <c r="R5" s="81" t="s">
        <v>63</v>
      </c>
      <c r="S5" s="140" t="s">
        <v>69</v>
      </c>
      <c r="T5" s="88" t="s">
        <v>64</v>
      </c>
      <c r="U5" s="140" t="s">
        <v>69</v>
      </c>
      <c r="V5" s="88" t="s">
        <v>65</v>
      </c>
      <c r="W5" s="140" t="s">
        <v>69</v>
      </c>
      <c r="X5" s="81" t="s">
        <v>66</v>
      </c>
      <c r="Y5" s="1"/>
    </row>
    <row r="6" spans="1:25" ht="15" customHeight="1" thickBot="1" x14ac:dyDescent="0.25">
      <c r="A6" s="141"/>
      <c r="B6" s="18" t="s">
        <v>59</v>
      </c>
      <c r="C6" s="19" t="s">
        <v>60</v>
      </c>
      <c r="D6" s="18" t="s">
        <v>59</v>
      </c>
      <c r="E6" s="20" t="s">
        <v>60</v>
      </c>
      <c r="F6" s="18" t="s">
        <v>59</v>
      </c>
      <c r="G6" s="20" t="s">
        <v>60</v>
      </c>
      <c r="H6" s="19" t="s">
        <v>59</v>
      </c>
      <c r="I6" s="19" t="s">
        <v>60</v>
      </c>
      <c r="J6" s="18" t="s">
        <v>59</v>
      </c>
      <c r="K6" s="20" t="s">
        <v>60</v>
      </c>
      <c r="L6" s="19" t="s">
        <v>59</v>
      </c>
      <c r="M6" s="19" t="s">
        <v>60</v>
      </c>
      <c r="N6" s="18" t="s">
        <v>59</v>
      </c>
      <c r="O6" s="20" t="s">
        <v>60</v>
      </c>
      <c r="P6" s="18" t="s">
        <v>59</v>
      </c>
      <c r="Q6" s="20" t="s">
        <v>60</v>
      </c>
      <c r="R6" s="100"/>
      <c r="S6" s="141"/>
      <c r="T6" s="99"/>
      <c r="U6" s="141"/>
      <c r="V6" s="99"/>
      <c r="W6" s="141"/>
      <c r="X6" s="100"/>
      <c r="Y6" s="4"/>
    </row>
    <row r="7" spans="1:25" ht="15" customHeight="1" x14ac:dyDescent="0.2">
      <c r="A7" s="10" t="s">
        <v>5</v>
      </c>
      <c r="B7" s="12">
        <v>8</v>
      </c>
      <c r="C7" s="14">
        <v>9</v>
      </c>
      <c r="D7" s="13">
        <v>20</v>
      </c>
      <c r="E7" s="13">
        <v>25</v>
      </c>
      <c r="F7" s="12">
        <v>20</v>
      </c>
      <c r="G7" s="14">
        <v>29</v>
      </c>
      <c r="H7" s="13">
        <v>27</v>
      </c>
      <c r="I7" s="13">
        <v>30</v>
      </c>
      <c r="J7" s="12">
        <v>2</v>
      </c>
      <c r="K7" s="14">
        <v>1</v>
      </c>
      <c r="L7" s="13">
        <v>13</v>
      </c>
      <c r="M7" s="13">
        <v>16</v>
      </c>
      <c r="N7" s="12">
        <v>12</v>
      </c>
      <c r="O7" s="14">
        <v>10</v>
      </c>
      <c r="P7" s="13">
        <v>4</v>
      </c>
      <c r="Q7" s="13">
        <v>10</v>
      </c>
      <c r="R7" s="29">
        <v>85</v>
      </c>
      <c r="S7" s="11">
        <f>R7/X7</f>
        <v>0.26479750778816197</v>
      </c>
      <c r="T7" s="29">
        <f>B7+D7+F7+H7</f>
        <v>75</v>
      </c>
      <c r="U7" s="11">
        <f>T7/X7</f>
        <v>0.23364485981308411</v>
      </c>
      <c r="V7" s="29">
        <f>C7+E7+G7+I7</f>
        <v>93</v>
      </c>
      <c r="W7" s="11">
        <f>V7/X7</f>
        <v>0.28971962616822428</v>
      </c>
      <c r="X7" s="29">
        <f t="shared" ref="X7:X25" si="0">SUM(B7:R7)</f>
        <v>321</v>
      </c>
      <c r="Y7" s="3"/>
    </row>
    <row r="8" spans="1:25" ht="15" customHeight="1" x14ac:dyDescent="0.2">
      <c r="A8" s="10" t="s">
        <v>6</v>
      </c>
      <c r="B8" s="15">
        <v>6</v>
      </c>
      <c r="C8" s="17">
        <v>2</v>
      </c>
      <c r="D8" s="16">
        <v>2</v>
      </c>
      <c r="E8" s="16">
        <v>2</v>
      </c>
      <c r="F8" s="15">
        <v>15</v>
      </c>
      <c r="G8" s="17">
        <v>19</v>
      </c>
      <c r="H8" s="16">
        <v>5</v>
      </c>
      <c r="I8" s="16">
        <v>10</v>
      </c>
      <c r="J8" s="15">
        <v>0</v>
      </c>
      <c r="K8" s="17">
        <v>1</v>
      </c>
      <c r="L8" s="16">
        <v>5</v>
      </c>
      <c r="M8" s="16">
        <v>24</v>
      </c>
      <c r="N8" s="15">
        <v>3</v>
      </c>
      <c r="O8" s="17">
        <v>7</v>
      </c>
      <c r="P8" s="16">
        <v>1</v>
      </c>
      <c r="Q8" s="16">
        <v>5</v>
      </c>
      <c r="R8" s="30">
        <v>25</v>
      </c>
      <c r="S8" s="11">
        <f t="shared" ref="S8:S26" si="1">R8/X8</f>
        <v>0.18939393939393939</v>
      </c>
      <c r="T8" s="30">
        <f t="shared" ref="T8:T25" si="2">B8+D8+F8+H8</f>
        <v>28</v>
      </c>
      <c r="U8" s="11">
        <f t="shared" ref="U8:U26" si="3">T8/X8</f>
        <v>0.21212121212121213</v>
      </c>
      <c r="V8" s="30">
        <f t="shared" ref="V8:V25" si="4">C8+E8+G8+I8</f>
        <v>33</v>
      </c>
      <c r="W8" s="11">
        <f t="shared" ref="W8:W26" si="5">V8/X8</f>
        <v>0.25</v>
      </c>
      <c r="X8" s="30">
        <f t="shared" si="0"/>
        <v>132</v>
      </c>
      <c r="Y8" s="3"/>
    </row>
    <row r="9" spans="1:25" ht="15" customHeight="1" x14ac:dyDescent="0.2">
      <c r="A9" s="10" t="s">
        <v>7</v>
      </c>
      <c r="B9" s="15">
        <v>8</v>
      </c>
      <c r="C9" s="17">
        <v>5</v>
      </c>
      <c r="D9" s="16">
        <v>7</v>
      </c>
      <c r="E9" s="16">
        <v>7</v>
      </c>
      <c r="F9" s="15">
        <v>16</v>
      </c>
      <c r="G9" s="17">
        <v>24</v>
      </c>
      <c r="H9" s="16">
        <v>8</v>
      </c>
      <c r="I9" s="16">
        <v>19</v>
      </c>
      <c r="J9" s="15">
        <v>3</v>
      </c>
      <c r="K9" s="17">
        <v>0</v>
      </c>
      <c r="L9" s="16">
        <v>7</v>
      </c>
      <c r="M9" s="16">
        <v>11</v>
      </c>
      <c r="N9" s="15">
        <v>3</v>
      </c>
      <c r="O9" s="17">
        <v>4</v>
      </c>
      <c r="P9" s="16">
        <v>2</v>
      </c>
      <c r="Q9" s="16">
        <v>4</v>
      </c>
      <c r="R9" s="30">
        <v>44</v>
      </c>
      <c r="S9" s="11">
        <f t="shared" si="1"/>
        <v>0.2558139534883721</v>
      </c>
      <c r="T9" s="30">
        <f t="shared" si="2"/>
        <v>39</v>
      </c>
      <c r="U9" s="11">
        <f t="shared" si="3"/>
        <v>0.22674418604651161</v>
      </c>
      <c r="V9" s="30">
        <f t="shared" si="4"/>
        <v>55</v>
      </c>
      <c r="W9" s="11">
        <f t="shared" si="5"/>
        <v>0.31976744186046513</v>
      </c>
      <c r="X9" s="30">
        <f t="shared" si="0"/>
        <v>172</v>
      </c>
      <c r="Y9" s="3"/>
    </row>
    <row r="10" spans="1:25" ht="15" customHeight="1" x14ac:dyDescent="0.2">
      <c r="A10" s="10" t="s">
        <v>8</v>
      </c>
      <c r="B10" s="15">
        <v>5</v>
      </c>
      <c r="C10" s="17">
        <v>4</v>
      </c>
      <c r="D10" s="16">
        <v>4</v>
      </c>
      <c r="E10" s="16">
        <v>7</v>
      </c>
      <c r="F10" s="15">
        <v>11</v>
      </c>
      <c r="G10" s="17">
        <v>17</v>
      </c>
      <c r="H10" s="16">
        <v>18</v>
      </c>
      <c r="I10" s="16">
        <v>19</v>
      </c>
      <c r="J10" s="15">
        <v>0</v>
      </c>
      <c r="K10" s="17">
        <v>0</v>
      </c>
      <c r="L10" s="16">
        <v>7</v>
      </c>
      <c r="M10" s="16">
        <v>4</v>
      </c>
      <c r="N10" s="15">
        <v>3</v>
      </c>
      <c r="O10" s="17">
        <v>5</v>
      </c>
      <c r="P10" s="16">
        <v>3</v>
      </c>
      <c r="Q10" s="16">
        <v>3</v>
      </c>
      <c r="R10" s="30">
        <v>42</v>
      </c>
      <c r="S10" s="11">
        <f t="shared" si="1"/>
        <v>0.27631578947368424</v>
      </c>
      <c r="T10" s="30">
        <f t="shared" si="2"/>
        <v>38</v>
      </c>
      <c r="U10" s="11">
        <f t="shared" si="3"/>
        <v>0.25</v>
      </c>
      <c r="V10" s="30">
        <f t="shared" si="4"/>
        <v>47</v>
      </c>
      <c r="W10" s="11">
        <f t="shared" si="5"/>
        <v>0.30921052631578949</v>
      </c>
      <c r="X10" s="30">
        <f t="shared" si="0"/>
        <v>152</v>
      </c>
      <c r="Y10" s="3"/>
    </row>
    <row r="11" spans="1:25" ht="15" customHeight="1" x14ac:dyDescent="0.2">
      <c r="A11" s="10" t="s">
        <v>9</v>
      </c>
      <c r="B11" s="15">
        <v>20</v>
      </c>
      <c r="C11" s="17">
        <v>26</v>
      </c>
      <c r="D11" s="16">
        <v>62</v>
      </c>
      <c r="E11" s="16">
        <v>28</v>
      </c>
      <c r="F11" s="15">
        <v>62</v>
      </c>
      <c r="G11" s="17">
        <v>58</v>
      </c>
      <c r="H11" s="16">
        <v>149</v>
      </c>
      <c r="I11" s="16">
        <v>108</v>
      </c>
      <c r="J11" s="15">
        <v>12</v>
      </c>
      <c r="K11" s="17">
        <v>7</v>
      </c>
      <c r="L11" s="16">
        <v>80</v>
      </c>
      <c r="M11" s="16">
        <v>40</v>
      </c>
      <c r="N11" s="15">
        <v>22</v>
      </c>
      <c r="O11" s="17">
        <v>19</v>
      </c>
      <c r="P11" s="16">
        <v>9</v>
      </c>
      <c r="Q11" s="16">
        <v>10</v>
      </c>
      <c r="R11" s="30">
        <v>219</v>
      </c>
      <c r="S11" s="11">
        <f t="shared" si="1"/>
        <v>0.23523093447905477</v>
      </c>
      <c r="T11" s="30">
        <f t="shared" si="2"/>
        <v>293</v>
      </c>
      <c r="U11" s="11">
        <f t="shared" si="3"/>
        <v>0.31471535982814181</v>
      </c>
      <c r="V11" s="30">
        <f t="shared" si="4"/>
        <v>220</v>
      </c>
      <c r="W11" s="11">
        <f t="shared" si="5"/>
        <v>0.23630504833512353</v>
      </c>
      <c r="X11" s="30">
        <f t="shared" si="0"/>
        <v>931</v>
      </c>
      <c r="Y11" s="3"/>
    </row>
    <row r="12" spans="1:25" ht="15" customHeight="1" x14ac:dyDescent="0.2">
      <c r="A12" s="10" t="s">
        <v>10</v>
      </c>
      <c r="B12" s="15">
        <v>44</v>
      </c>
      <c r="C12" s="17">
        <v>30</v>
      </c>
      <c r="D12" s="16">
        <v>57</v>
      </c>
      <c r="E12" s="16">
        <v>45</v>
      </c>
      <c r="F12" s="15">
        <v>71</v>
      </c>
      <c r="G12" s="17">
        <v>77</v>
      </c>
      <c r="H12" s="16">
        <v>186</v>
      </c>
      <c r="I12" s="16">
        <v>99</v>
      </c>
      <c r="J12" s="15">
        <v>8</v>
      </c>
      <c r="K12" s="17">
        <v>4</v>
      </c>
      <c r="L12" s="16">
        <v>98</v>
      </c>
      <c r="M12" s="16">
        <v>53</v>
      </c>
      <c r="N12" s="15">
        <v>38</v>
      </c>
      <c r="O12" s="17">
        <v>39</v>
      </c>
      <c r="P12" s="16">
        <v>43</v>
      </c>
      <c r="Q12" s="16">
        <v>17</v>
      </c>
      <c r="R12" s="30">
        <v>223</v>
      </c>
      <c r="S12" s="11">
        <f t="shared" si="1"/>
        <v>0.19699646643109542</v>
      </c>
      <c r="T12" s="30">
        <f t="shared" si="2"/>
        <v>358</v>
      </c>
      <c r="U12" s="11">
        <f t="shared" si="3"/>
        <v>0.31625441696113077</v>
      </c>
      <c r="V12" s="30">
        <f t="shared" si="4"/>
        <v>251</v>
      </c>
      <c r="W12" s="11">
        <f t="shared" si="5"/>
        <v>0.22173144876325088</v>
      </c>
      <c r="X12" s="30">
        <f t="shared" si="0"/>
        <v>1132</v>
      </c>
      <c r="Y12" s="3"/>
    </row>
    <row r="13" spans="1:25" ht="15" customHeight="1" x14ac:dyDescent="0.2">
      <c r="A13" s="40" t="s">
        <v>11</v>
      </c>
      <c r="B13" s="15">
        <v>39</v>
      </c>
      <c r="C13" s="17">
        <v>32</v>
      </c>
      <c r="D13" s="16">
        <v>47</v>
      </c>
      <c r="E13" s="16">
        <v>39</v>
      </c>
      <c r="F13" s="15">
        <v>71</v>
      </c>
      <c r="G13" s="17">
        <v>72</v>
      </c>
      <c r="H13" s="16">
        <v>150</v>
      </c>
      <c r="I13" s="16">
        <v>89</v>
      </c>
      <c r="J13" s="15">
        <v>9</v>
      </c>
      <c r="K13" s="17">
        <v>9</v>
      </c>
      <c r="L13" s="16">
        <v>25</v>
      </c>
      <c r="M13" s="16">
        <v>11</v>
      </c>
      <c r="N13" s="15">
        <v>21</v>
      </c>
      <c r="O13" s="17">
        <v>28</v>
      </c>
      <c r="P13" s="16">
        <v>20</v>
      </c>
      <c r="Q13" s="16">
        <v>14</v>
      </c>
      <c r="R13" s="30">
        <v>208</v>
      </c>
      <c r="S13" s="11">
        <f t="shared" si="1"/>
        <v>0.23529411764705882</v>
      </c>
      <c r="T13" s="30">
        <f t="shared" si="2"/>
        <v>307</v>
      </c>
      <c r="U13" s="11">
        <f t="shared" si="3"/>
        <v>0.34728506787330315</v>
      </c>
      <c r="V13" s="30">
        <f t="shared" si="4"/>
        <v>232</v>
      </c>
      <c r="W13" s="11">
        <f t="shared" si="5"/>
        <v>0.26244343891402716</v>
      </c>
      <c r="X13" s="30">
        <f t="shared" si="0"/>
        <v>884</v>
      </c>
      <c r="Y13" s="3"/>
    </row>
    <row r="14" spans="1:25" ht="15" customHeight="1" x14ac:dyDescent="0.2">
      <c r="A14" s="10" t="s">
        <v>1</v>
      </c>
      <c r="B14" s="15">
        <v>146</v>
      </c>
      <c r="C14" s="17">
        <v>122</v>
      </c>
      <c r="D14" s="16">
        <v>210</v>
      </c>
      <c r="E14" s="16">
        <v>135</v>
      </c>
      <c r="F14" s="15">
        <v>276</v>
      </c>
      <c r="G14" s="17">
        <v>212</v>
      </c>
      <c r="H14" s="16">
        <v>654</v>
      </c>
      <c r="I14" s="16">
        <v>403</v>
      </c>
      <c r="J14" s="15">
        <v>69</v>
      </c>
      <c r="K14" s="17">
        <v>65</v>
      </c>
      <c r="L14" s="16">
        <v>133</v>
      </c>
      <c r="M14" s="16">
        <v>59</v>
      </c>
      <c r="N14" s="15">
        <v>158</v>
      </c>
      <c r="O14" s="17">
        <v>177</v>
      </c>
      <c r="P14" s="16">
        <v>117</v>
      </c>
      <c r="Q14" s="16">
        <v>58</v>
      </c>
      <c r="R14" s="30">
        <v>733</v>
      </c>
      <c r="S14" s="11">
        <f t="shared" si="1"/>
        <v>0.19667292728736249</v>
      </c>
      <c r="T14" s="30">
        <f t="shared" si="2"/>
        <v>1286</v>
      </c>
      <c r="U14" s="11">
        <f t="shared" si="3"/>
        <v>0.34504963777837405</v>
      </c>
      <c r="V14" s="30">
        <f t="shared" si="4"/>
        <v>872</v>
      </c>
      <c r="W14" s="11">
        <f t="shared" si="5"/>
        <v>0.23396833914676685</v>
      </c>
      <c r="X14" s="30">
        <f t="shared" si="0"/>
        <v>3727</v>
      </c>
      <c r="Y14" s="3"/>
    </row>
    <row r="15" spans="1:25" ht="15" customHeight="1" x14ac:dyDescent="0.2">
      <c r="A15" s="10" t="s">
        <v>12</v>
      </c>
      <c r="B15" s="15">
        <v>21</v>
      </c>
      <c r="C15" s="17">
        <v>17</v>
      </c>
      <c r="D15" s="16">
        <v>22</v>
      </c>
      <c r="E15" s="16">
        <v>14</v>
      </c>
      <c r="F15" s="15">
        <v>57</v>
      </c>
      <c r="G15" s="17">
        <v>44</v>
      </c>
      <c r="H15" s="16">
        <v>59</v>
      </c>
      <c r="I15" s="16">
        <v>39</v>
      </c>
      <c r="J15" s="15">
        <v>6</v>
      </c>
      <c r="K15" s="17">
        <v>1</v>
      </c>
      <c r="L15" s="16">
        <v>33</v>
      </c>
      <c r="M15" s="16">
        <v>23</v>
      </c>
      <c r="N15" s="15">
        <v>16</v>
      </c>
      <c r="O15" s="17">
        <v>11</v>
      </c>
      <c r="P15" s="16">
        <v>12</v>
      </c>
      <c r="Q15" s="16">
        <v>3</v>
      </c>
      <c r="R15" s="30">
        <v>119</v>
      </c>
      <c r="S15" s="11">
        <f t="shared" si="1"/>
        <v>0.23943661971830985</v>
      </c>
      <c r="T15" s="30">
        <f t="shared" si="2"/>
        <v>159</v>
      </c>
      <c r="U15" s="11">
        <f t="shared" si="3"/>
        <v>0.31991951710261568</v>
      </c>
      <c r="V15" s="30">
        <f t="shared" si="4"/>
        <v>114</v>
      </c>
      <c r="W15" s="11">
        <f t="shared" si="5"/>
        <v>0.22937625754527163</v>
      </c>
      <c r="X15" s="30">
        <f t="shared" si="0"/>
        <v>497</v>
      </c>
      <c r="Y15" s="3"/>
    </row>
    <row r="16" spans="1:25" ht="15" customHeight="1" x14ac:dyDescent="0.2">
      <c r="A16" s="10" t="s">
        <v>13</v>
      </c>
      <c r="B16" s="15">
        <v>0</v>
      </c>
      <c r="C16" s="17">
        <v>0</v>
      </c>
      <c r="D16" s="16">
        <v>0</v>
      </c>
      <c r="E16" s="16">
        <v>0</v>
      </c>
      <c r="F16" s="15">
        <v>0</v>
      </c>
      <c r="G16" s="17">
        <v>4</v>
      </c>
      <c r="H16" s="16">
        <v>1</v>
      </c>
      <c r="I16" s="16">
        <v>0</v>
      </c>
      <c r="J16" s="15">
        <v>0</v>
      </c>
      <c r="K16" s="17">
        <v>0</v>
      </c>
      <c r="L16" s="16">
        <v>18</v>
      </c>
      <c r="M16" s="16">
        <v>20</v>
      </c>
      <c r="N16" s="15">
        <v>0</v>
      </c>
      <c r="O16" s="17">
        <v>0</v>
      </c>
      <c r="P16" s="16">
        <v>0</v>
      </c>
      <c r="Q16" s="16">
        <v>0</v>
      </c>
      <c r="R16" s="30">
        <v>2</v>
      </c>
      <c r="S16" s="11">
        <f t="shared" si="1"/>
        <v>4.4444444444444446E-2</v>
      </c>
      <c r="T16" s="30">
        <f t="shared" si="2"/>
        <v>1</v>
      </c>
      <c r="U16" s="11">
        <f t="shared" si="3"/>
        <v>2.2222222222222223E-2</v>
      </c>
      <c r="V16" s="30">
        <f t="shared" si="4"/>
        <v>4</v>
      </c>
      <c r="W16" s="11">
        <f t="shared" si="5"/>
        <v>8.8888888888888892E-2</v>
      </c>
      <c r="X16" s="30">
        <f t="shared" si="0"/>
        <v>45</v>
      </c>
      <c r="Y16" s="3"/>
    </row>
    <row r="17" spans="1:25" ht="15" customHeight="1" x14ac:dyDescent="0.2">
      <c r="A17" s="10" t="s">
        <v>56</v>
      </c>
      <c r="B17" s="15">
        <v>126</v>
      </c>
      <c r="C17" s="17">
        <v>87</v>
      </c>
      <c r="D17" s="16">
        <v>102</v>
      </c>
      <c r="E17" s="16">
        <v>75</v>
      </c>
      <c r="F17" s="15">
        <v>175</v>
      </c>
      <c r="G17" s="17">
        <v>193</v>
      </c>
      <c r="H17" s="16">
        <v>274</v>
      </c>
      <c r="I17" s="16">
        <v>204</v>
      </c>
      <c r="J17" s="15">
        <v>20</v>
      </c>
      <c r="K17" s="17">
        <v>19</v>
      </c>
      <c r="L17" s="16">
        <v>120</v>
      </c>
      <c r="M17" s="16">
        <v>83</v>
      </c>
      <c r="N17" s="15">
        <v>48</v>
      </c>
      <c r="O17" s="17">
        <v>61</v>
      </c>
      <c r="P17" s="16">
        <v>27</v>
      </c>
      <c r="Q17" s="16">
        <v>24</v>
      </c>
      <c r="R17" s="30">
        <v>484</v>
      </c>
      <c r="S17" s="11">
        <f t="shared" si="1"/>
        <v>0.22808671065032987</v>
      </c>
      <c r="T17" s="30">
        <f t="shared" si="2"/>
        <v>677</v>
      </c>
      <c r="U17" s="11">
        <f t="shared" si="3"/>
        <v>0.31903864278982091</v>
      </c>
      <c r="V17" s="30">
        <f t="shared" si="4"/>
        <v>559</v>
      </c>
      <c r="W17" s="11">
        <f t="shared" si="5"/>
        <v>0.26343072573044296</v>
      </c>
      <c r="X17" s="30">
        <f t="shared" si="0"/>
        <v>2122</v>
      </c>
      <c r="Y17" s="3"/>
    </row>
    <row r="18" spans="1:25" ht="15" customHeight="1" x14ac:dyDescent="0.2">
      <c r="A18" s="10" t="s">
        <v>14</v>
      </c>
      <c r="B18" s="15">
        <v>5</v>
      </c>
      <c r="C18" s="17">
        <v>2</v>
      </c>
      <c r="D18" s="16">
        <v>2</v>
      </c>
      <c r="E18" s="16">
        <v>3</v>
      </c>
      <c r="F18" s="15">
        <v>17</v>
      </c>
      <c r="G18" s="17">
        <v>17</v>
      </c>
      <c r="H18" s="16">
        <v>21</v>
      </c>
      <c r="I18" s="16">
        <v>22</v>
      </c>
      <c r="J18" s="15">
        <v>1</v>
      </c>
      <c r="K18" s="17">
        <v>4</v>
      </c>
      <c r="L18" s="16">
        <v>13</v>
      </c>
      <c r="M18" s="16">
        <v>5</v>
      </c>
      <c r="N18" s="15">
        <v>8</v>
      </c>
      <c r="O18" s="17">
        <v>7</v>
      </c>
      <c r="P18" s="16">
        <v>3</v>
      </c>
      <c r="Q18" s="16">
        <v>2</v>
      </c>
      <c r="R18" s="30">
        <v>52</v>
      </c>
      <c r="S18" s="11">
        <f t="shared" si="1"/>
        <v>0.28260869565217389</v>
      </c>
      <c r="T18" s="30">
        <f t="shared" si="2"/>
        <v>45</v>
      </c>
      <c r="U18" s="11">
        <f t="shared" si="3"/>
        <v>0.24456521739130435</v>
      </c>
      <c r="V18" s="30">
        <f t="shared" si="4"/>
        <v>44</v>
      </c>
      <c r="W18" s="11">
        <f t="shared" si="5"/>
        <v>0.2391304347826087</v>
      </c>
      <c r="X18" s="30">
        <f t="shared" si="0"/>
        <v>184</v>
      </c>
      <c r="Y18" s="3"/>
    </row>
    <row r="19" spans="1:25" ht="15" customHeight="1" x14ac:dyDescent="0.2">
      <c r="A19" s="10" t="s">
        <v>15</v>
      </c>
      <c r="B19" s="15">
        <v>1</v>
      </c>
      <c r="C19" s="17">
        <v>2</v>
      </c>
      <c r="D19" s="16">
        <v>0</v>
      </c>
      <c r="E19" s="16">
        <v>1</v>
      </c>
      <c r="F19" s="15">
        <v>4</v>
      </c>
      <c r="G19" s="17">
        <v>10</v>
      </c>
      <c r="H19" s="16">
        <v>0</v>
      </c>
      <c r="I19" s="16">
        <v>7</v>
      </c>
      <c r="J19" s="15">
        <v>1</v>
      </c>
      <c r="K19" s="17">
        <v>0</v>
      </c>
      <c r="L19" s="16">
        <v>3</v>
      </c>
      <c r="M19" s="16">
        <v>2</v>
      </c>
      <c r="N19" s="15">
        <v>1</v>
      </c>
      <c r="O19" s="17">
        <v>4</v>
      </c>
      <c r="P19" s="16">
        <v>1</v>
      </c>
      <c r="Q19" s="16">
        <v>1</v>
      </c>
      <c r="R19" s="30">
        <v>10</v>
      </c>
      <c r="S19" s="11">
        <f t="shared" si="1"/>
        <v>0.20833333333333334</v>
      </c>
      <c r="T19" s="30">
        <f t="shared" si="2"/>
        <v>5</v>
      </c>
      <c r="U19" s="11">
        <f t="shared" si="3"/>
        <v>0.10416666666666667</v>
      </c>
      <c r="V19" s="30">
        <f t="shared" si="4"/>
        <v>20</v>
      </c>
      <c r="W19" s="11">
        <f t="shared" si="5"/>
        <v>0.41666666666666669</v>
      </c>
      <c r="X19" s="30">
        <f t="shared" si="0"/>
        <v>48</v>
      </c>
      <c r="Y19" s="3"/>
    </row>
    <row r="20" spans="1:25" ht="15" customHeight="1" x14ac:dyDescent="0.2">
      <c r="A20" s="10" t="s">
        <v>16</v>
      </c>
      <c r="B20" s="15">
        <v>3</v>
      </c>
      <c r="C20" s="17">
        <v>1</v>
      </c>
      <c r="D20" s="16">
        <v>10</v>
      </c>
      <c r="E20" s="16">
        <v>3</v>
      </c>
      <c r="F20" s="15">
        <v>12</v>
      </c>
      <c r="G20" s="17">
        <v>3</v>
      </c>
      <c r="H20" s="16">
        <v>10</v>
      </c>
      <c r="I20" s="16">
        <v>3</v>
      </c>
      <c r="J20" s="15">
        <v>2</v>
      </c>
      <c r="K20" s="17">
        <v>0</v>
      </c>
      <c r="L20" s="16">
        <v>33</v>
      </c>
      <c r="M20" s="16">
        <v>14</v>
      </c>
      <c r="N20" s="15">
        <v>15</v>
      </c>
      <c r="O20" s="17">
        <v>6</v>
      </c>
      <c r="P20" s="16">
        <v>1</v>
      </c>
      <c r="Q20" s="16">
        <v>0</v>
      </c>
      <c r="R20" s="30">
        <v>32</v>
      </c>
      <c r="S20" s="11">
        <f t="shared" si="1"/>
        <v>0.21621621621621623</v>
      </c>
      <c r="T20" s="30">
        <f t="shared" si="2"/>
        <v>35</v>
      </c>
      <c r="U20" s="11">
        <f t="shared" si="3"/>
        <v>0.23648648648648649</v>
      </c>
      <c r="V20" s="30">
        <f t="shared" si="4"/>
        <v>10</v>
      </c>
      <c r="W20" s="11">
        <f t="shared" si="5"/>
        <v>6.7567567567567571E-2</v>
      </c>
      <c r="X20" s="30">
        <f t="shared" si="0"/>
        <v>148</v>
      </c>
      <c r="Y20" s="3"/>
    </row>
    <row r="21" spans="1:25" ht="15" customHeight="1" x14ac:dyDescent="0.2">
      <c r="A21" s="10" t="s">
        <v>17</v>
      </c>
      <c r="B21" s="15">
        <v>1</v>
      </c>
      <c r="C21" s="17">
        <v>0</v>
      </c>
      <c r="D21" s="16">
        <v>17</v>
      </c>
      <c r="E21" s="16">
        <v>8</v>
      </c>
      <c r="F21" s="15">
        <v>18</v>
      </c>
      <c r="G21" s="17">
        <v>20</v>
      </c>
      <c r="H21" s="16">
        <v>18</v>
      </c>
      <c r="I21" s="16">
        <v>7</v>
      </c>
      <c r="J21" s="15">
        <v>0</v>
      </c>
      <c r="K21" s="17">
        <v>0</v>
      </c>
      <c r="L21" s="16">
        <v>18</v>
      </c>
      <c r="M21" s="16">
        <v>18</v>
      </c>
      <c r="N21" s="15">
        <v>3</v>
      </c>
      <c r="O21" s="17">
        <v>9</v>
      </c>
      <c r="P21" s="16">
        <v>1</v>
      </c>
      <c r="Q21" s="16">
        <v>0</v>
      </c>
      <c r="R21" s="30">
        <v>33</v>
      </c>
      <c r="S21" s="11">
        <f t="shared" si="1"/>
        <v>0.19298245614035087</v>
      </c>
      <c r="T21" s="30">
        <f t="shared" si="2"/>
        <v>54</v>
      </c>
      <c r="U21" s="11">
        <f t="shared" si="3"/>
        <v>0.31578947368421051</v>
      </c>
      <c r="V21" s="30">
        <f t="shared" si="4"/>
        <v>35</v>
      </c>
      <c r="W21" s="11">
        <f t="shared" si="5"/>
        <v>0.2046783625730994</v>
      </c>
      <c r="X21" s="30">
        <f t="shared" si="0"/>
        <v>171</v>
      </c>
      <c r="Y21" s="3"/>
    </row>
    <row r="22" spans="1:25" ht="15" customHeight="1" x14ac:dyDescent="0.2">
      <c r="A22" s="10" t="s">
        <v>18</v>
      </c>
      <c r="B22" s="15">
        <v>6</v>
      </c>
      <c r="C22" s="17">
        <v>12</v>
      </c>
      <c r="D22" s="16">
        <v>10</v>
      </c>
      <c r="E22" s="16">
        <v>15</v>
      </c>
      <c r="F22" s="15">
        <v>15</v>
      </c>
      <c r="G22" s="17">
        <v>15</v>
      </c>
      <c r="H22" s="16">
        <v>37</v>
      </c>
      <c r="I22" s="16">
        <v>32</v>
      </c>
      <c r="J22" s="15">
        <v>0</v>
      </c>
      <c r="K22" s="17">
        <v>2</v>
      </c>
      <c r="L22" s="16">
        <v>12</v>
      </c>
      <c r="M22" s="16">
        <v>7</v>
      </c>
      <c r="N22" s="15">
        <v>5</v>
      </c>
      <c r="O22" s="17">
        <v>10</v>
      </c>
      <c r="P22" s="16">
        <v>6</v>
      </c>
      <c r="Q22" s="16">
        <v>6</v>
      </c>
      <c r="R22" s="30">
        <v>79</v>
      </c>
      <c r="S22" s="11">
        <f t="shared" si="1"/>
        <v>0.29368029739776952</v>
      </c>
      <c r="T22" s="30">
        <f t="shared" si="2"/>
        <v>68</v>
      </c>
      <c r="U22" s="11">
        <f t="shared" si="3"/>
        <v>0.25278810408921931</v>
      </c>
      <c r="V22" s="30">
        <f t="shared" si="4"/>
        <v>74</v>
      </c>
      <c r="W22" s="11">
        <f t="shared" si="5"/>
        <v>0.27509293680297398</v>
      </c>
      <c r="X22" s="30">
        <f t="shared" si="0"/>
        <v>269</v>
      </c>
      <c r="Y22" s="3"/>
    </row>
    <row r="23" spans="1:25" ht="15" customHeight="1" x14ac:dyDescent="0.2">
      <c r="A23" s="10" t="s">
        <v>19</v>
      </c>
      <c r="B23" s="15">
        <v>3</v>
      </c>
      <c r="C23" s="17">
        <v>2</v>
      </c>
      <c r="D23" s="16">
        <v>4</v>
      </c>
      <c r="E23" s="16">
        <v>1</v>
      </c>
      <c r="F23" s="15">
        <v>9</v>
      </c>
      <c r="G23" s="17">
        <v>20</v>
      </c>
      <c r="H23" s="16">
        <v>5</v>
      </c>
      <c r="I23" s="16">
        <v>4</v>
      </c>
      <c r="J23" s="15">
        <v>0</v>
      </c>
      <c r="K23" s="17">
        <v>0</v>
      </c>
      <c r="L23" s="16">
        <v>7</v>
      </c>
      <c r="M23" s="16">
        <v>4</v>
      </c>
      <c r="N23" s="15">
        <v>1</v>
      </c>
      <c r="O23" s="17">
        <v>1</v>
      </c>
      <c r="P23" s="16">
        <v>0</v>
      </c>
      <c r="Q23" s="16">
        <v>1</v>
      </c>
      <c r="R23" s="30">
        <v>35</v>
      </c>
      <c r="S23" s="11">
        <f t="shared" si="1"/>
        <v>0.36082474226804123</v>
      </c>
      <c r="T23" s="30">
        <f t="shared" si="2"/>
        <v>21</v>
      </c>
      <c r="U23" s="11">
        <f t="shared" si="3"/>
        <v>0.21649484536082475</v>
      </c>
      <c r="V23" s="30">
        <f t="shared" si="4"/>
        <v>27</v>
      </c>
      <c r="W23" s="11">
        <f t="shared" si="5"/>
        <v>0.27835051546391754</v>
      </c>
      <c r="X23" s="30">
        <f t="shared" si="0"/>
        <v>97</v>
      </c>
      <c r="Y23" s="3"/>
    </row>
    <row r="24" spans="1:25" ht="15" customHeight="1" x14ac:dyDescent="0.2">
      <c r="A24" s="10" t="s">
        <v>20</v>
      </c>
      <c r="B24" s="15">
        <v>4</v>
      </c>
      <c r="C24" s="17">
        <v>4</v>
      </c>
      <c r="D24" s="16">
        <v>4</v>
      </c>
      <c r="E24" s="16">
        <v>3</v>
      </c>
      <c r="F24" s="15">
        <v>6</v>
      </c>
      <c r="G24" s="17">
        <v>8</v>
      </c>
      <c r="H24" s="16">
        <v>16</v>
      </c>
      <c r="I24" s="16">
        <v>5</v>
      </c>
      <c r="J24" s="15">
        <v>1</v>
      </c>
      <c r="K24" s="17">
        <v>2</v>
      </c>
      <c r="L24" s="16">
        <v>43</v>
      </c>
      <c r="M24" s="16">
        <v>10</v>
      </c>
      <c r="N24" s="15">
        <v>7</v>
      </c>
      <c r="O24" s="17">
        <v>4</v>
      </c>
      <c r="P24" s="16">
        <v>1</v>
      </c>
      <c r="Q24" s="16">
        <v>0</v>
      </c>
      <c r="R24" s="30">
        <v>25</v>
      </c>
      <c r="S24" s="11">
        <f t="shared" si="1"/>
        <v>0.17482517482517482</v>
      </c>
      <c r="T24" s="30">
        <f t="shared" si="2"/>
        <v>30</v>
      </c>
      <c r="U24" s="11">
        <f t="shared" si="3"/>
        <v>0.20979020979020979</v>
      </c>
      <c r="V24" s="30">
        <f t="shared" si="4"/>
        <v>20</v>
      </c>
      <c r="W24" s="11">
        <f t="shared" si="5"/>
        <v>0.13986013986013987</v>
      </c>
      <c r="X24" s="30">
        <f t="shared" si="0"/>
        <v>143</v>
      </c>
      <c r="Y24" s="3"/>
    </row>
    <row r="25" spans="1:25" ht="15" customHeight="1" thickBot="1" x14ac:dyDescent="0.25">
      <c r="A25" s="10" t="s">
        <v>57</v>
      </c>
      <c r="B25" s="15">
        <v>31</v>
      </c>
      <c r="C25" s="17">
        <v>47</v>
      </c>
      <c r="D25" s="16">
        <v>20</v>
      </c>
      <c r="E25" s="16">
        <v>13</v>
      </c>
      <c r="F25" s="15">
        <v>108</v>
      </c>
      <c r="G25" s="17">
        <v>107</v>
      </c>
      <c r="H25" s="16">
        <v>123</v>
      </c>
      <c r="I25" s="16">
        <v>110</v>
      </c>
      <c r="J25" s="15">
        <v>3</v>
      </c>
      <c r="K25" s="17">
        <v>3</v>
      </c>
      <c r="L25" s="16">
        <v>75</v>
      </c>
      <c r="M25" s="16">
        <v>28</v>
      </c>
      <c r="N25" s="15">
        <v>35</v>
      </c>
      <c r="O25" s="17">
        <v>36</v>
      </c>
      <c r="P25" s="16">
        <v>20</v>
      </c>
      <c r="Q25" s="16">
        <v>10</v>
      </c>
      <c r="R25" s="30">
        <v>302</v>
      </c>
      <c r="S25" s="11">
        <f t="shared" si="1"/>
        <v>0.28197945845004668</v>
      </c>
      <c r="T25" s="30">
        <f t="shared" si="2"/>
        <v>282</v>
      </c>
      <c r="U25" s="11">
        <f t="shared" si="3"/>
        <v>0.26330532212885155</v>
      </c>
      <c r="V25" s="30">
        <f t="shared" si="4"/>
        <v>277</v>
      </c>
      <c r="W25" s="11">
        <f t="shared" si="5"/>
        <v>0.25863678804855278</v>
      </c>
      <c r="X25" s="30">
        <f t="shared" si="0"/>
        <v>1071</v>
      </c>
      <c r="Y25" s="3"/>
    </row>
    <row r="26" spans="1:25" s="5" customFormat="1" ht="18.75" customHeight="1" thickBot="1" x14ac:dyDescent="0.25">
      <c r="A26" s="41" t="s">
        <v>76</v>
      </c>
      <c r="B26" s="41">
        <f t="shared" ref="B26:R26" si="6">SUM(B7:B25)</f>
        <v>477</v>
      </c>
      <c r="C26" s="43">
        <f t="shared" si="6"/>
        <v>404</v>
      </c>
      <c r="D26" s="42">
        <f t="shared" si="6"/>
        <v>600</v>
      </c>
      <c r="E26" s="42">
        <f t="shared" si="6"/>
        <v>424</v>
      </c>
      <c r="F26" s="41">
        <f t="shared" si="6"/>
        <v>963</v>
      </c>
      <c r="G26" s="43">
        <f t="shared" si="6"/>
        <v>949</v>
      </c>
      <c r="H26" s="42">
        <f t="shared" si="6"/>
        <v>1761</v>
      </c>
      <c r="I26" s="42">
        <f t="shared" si="6"/>
        <v>1210</v>
      </c>
      <c r="J26" s="41">
        <f t="shared" si="6"/>
        <v>137</v>
      </c>
      <c r="K26" s="43">
        <f t="shared" si="6"/>
        <v>118</v>
      </c>
      <c r="L26" s="42">
        <f t="shared" si="6"/>
        <v>743</v>
      </c>
      <c r="M26" s="42">
        <f t="shared" si="6"/>
        <v>432</v>
      </c>
      <c r="N26" s="41">
        <f t="shared" si="6"/>
        <v>399</v>
      </c>
      <c r="O26" s="43">
        <f t="shared" si="6"/>
        <v>438</v>
      </c>
      <c r="P26" s="41">
        <f t="shared" si="6"/>
        <v>271</v>
      </c>
      <c r="Q26" s="43">
        <f t="shared" si="6"/>
        <v>168</v>
      </c>
      <c r="R26" s="32">
        <f t="shared" si="6"/>
        <v>2752</v>
      </c>
      <c r="S26" s="39">
        <f t="shared" si="1"/>
        <v>0.22472644128695085</v>
      </c>
      <c r="T26" s="42">
        <f>SUM(T7:T25)</f>
        <v>3801</v>
      </c>
      <c r="U26" s="39">
        <f t="shared" si="3"/>
        <v>0.31038706516413522</v>
      </c>
      <c r="V26" s="42">
        <f>SUM(V7:V25)</f>
        <v>2987</v>
      </c>
      <c r="W26" s="39">
        <f t="shared" si="5"/>
        <v>0.24391638085905601</v>
      </c>
      <c r="X26" s="43">
        <f>SUM(X7:X25)</f>
        <v>12246</v>
      </c>
    </row>
  </sheetData>
  <sheetProtection password="D047" sheet="1"/>
  <mergeCells count="18">
    <mergeCell ref="A1:C1"/>
    <mergeCell ref="A2:C2"/>
    <mergeCell ref="N5:O5"/>
    <mergeCell ref="P5:Q5"/>
    <mergeCell ref="S5:S6"/>
    <mergeCell ref="J5:K5"/>
    <mergeCell ref="L5:M5"/>
    <mergeCell ref="W5:W6"/>
    <mergeCell ref="A5:A6"/>
    <mergeCell ref="V5:V6"/>
    <mergeCell ref="X5:X6"/>
    <mergeCell ref="B5:C5"/>
    <mergeCell ref="D5:E5"/>
    <mergeCell ref="F5:G5"/>
    <mergeCell ref="H5:I5"/>
    <mergeCell ref="R5:R6"/>
    <mergeCell ref="T5:T6"/>
    <mergeCell ref="U5:U6"/>
  </mergeCells>
  <printOptions gridLines="1" gridLinesSet="0"/>
  <pageMargins left="0.75" right="0.75" top="1" bottom="1" header="0.5" footer="0.5"/>
  <pageSetup paperSize="9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3"/>
  <sheetViews>
    <sheetView zoomScaleNormal="100" workbookViewId="0">
      <selection activeCell="I36" sqref="I36"/>
    </sheetView>
  </sheetViews>
  <sheetFormatPr baseColWidth="10" defaultRowHeight="12.75" x14ac:dyDescent="0.2"/>
  <cols>
    <col min="1" max="1" width="21.5703125" customWidth="1"/>
    <col min="2" max="2" width="11.42578125" style="7"/>
    <col min="3" max="3" width="11.5703125" bestFit="1" customWidth="1"/>
    <col min="4" max="4" width="11.42578125" style="7"/>
    <col min="5" max="5" width="11.5703125" bestFit="1" customWidth="1"/>
    <col min="6" max="6" width="11.42578125" style="7"/>
    <col min="7" max="7" width="11.5703125" bestFit="1" customWidth="1"/>
    <col min="8" max="8" width="11.42578125" style="7"/>
    <col min="9" max="9" width="11.5703125" bestFit="1" customWidth="1"/>
    <col min="10" max="17" width="11.5703125" customWidth="1"/>
    <col min="18" max="18" width="14.42578125" style="7" customWidth="1"/>
    <col min="19" max="19" width="8.28515625" style="7" customWidth="1"/>
    <col min="20" max="20" width="14.42578125" style="7" customWidth="1"/>
    <col min="21" max="21" width="8.28515625" style="7" customWidth="1"/>
    <col min="22" max="22" width="14.42578125" style="7" customWidth="1"/>
    <col min="23" max="23" width="8.28515625" style="7" customWidth="1"/>
    <col min="24" max="24" width="20.5703125" style="7" customWidth="1"/>
  </cols>
  <sheetData>
    <row r="1" spans="1:25" ht="20.100000000000001" customHeight="1" x14ac:dyDescent="0.2">
      <c r="A1" s="142" t="s">
        <v>77</v>
      </c>
      <c r="B1" s="143"/>
      <c r="C1" s="144"/>
      <c r="D1" s="10"/>
      <c r="R1"/>
    </row>
    <row r="2" spans="1:25" ht="20.100000000000001" customHeight="1" thickBot="1" x14ac:dyDescent="0.25">
      <c r="A2" s="98" t="s">
        <v>21</v>
      </c>
      <c r="B2" s="99"/>
      <c r="C2" s="100"/>
      <c r="D2" s="10"/>
    </row>
    <row r="3" spans="1:25" x14ac:dyDescent="0.2">
      <c r="A3" s="21"/>
      <c r="B3" s="10"/>
      <c r="C3" s="44"/>
      <c r="D3" s="10"/>
    </row>
    <row r="4" spans="1:25" ht="13.5" thickBot="1" x14ac:dyDescent="0.25">
      <c r="A4" s="2"/>
    </row>
    <row r="5" spans="1:25" ht="15" customHeight="1" x14ac:dyDescent="0.2">
      <c r="A5" s="142" t="s">
        <v>68</v>
      </c>
      <c r="B5" s="83" t="s">
        <v>61</v>
      </c>
      <c r="C5" s="85"/>
      <c r="D5" s="84" t="s">
        <v>62</v>
      </c>
      <c r="E5" s="84"/>
      <c r="F5" s="83" t="s">
        <v>70</v>
      </c>
      <c r="G5" s="85"/>
      <c r="H5" s="84" t="s">
        <v>71</v>
      </c>
      <c r="I5" s="84"/>
      <c r="J5" s="83" t="s">
        <v>72</v>
      </c>
      <c r="K5" s="85"/>
      <c r="L5" s="84" t="s">
        <v>73</v>
      </c>
      <c r="M5" s="84"/>
      <c r="N5" s="83" t="s">
        <v>74</v>
      </c>
      <c r="O5" s="85"/>
      <c r="P5" s="84" t="s">
        <v>75</v>
      </c>
      <c r="Q5" s="85"/>
      <c r="R5" s="145" t="s">
        <v>63</v>
      </c>
      <c r="S5" s="140" t="s">
        <v>69</v>
      </c>
      <c r="T5" s="145" t="s">
        <v>64</v>
      </c>
      <c r="U5" s="140" t="s">
        <v>69</v>
      </c>
      <c r="V5" s="145" t="s">
        <v>65</v>
      </c>
      <c r="W5" s="140" t="s">
        <v>69</v>
      </c>
      <c r="X5" s="145" t="s">
        <v>66</v>
      </c>
      <c r="Y5" s="10"/>
    </row>
    <row r="6" spans="1:25" ht="15" customHeight="1" thickBot="1" x14ac:dyDescent="0.25">
      <c r="A6" s="147"/>
      <c r="B6" s="18" t="s">
        <v>59</v>
      </c>
      <c r="C6" s="20" t="s">
        <v>60</v>
      </c>
      <c r="D6" s="19" t="s">
        <v>59</v>
      </c>
      <c r="E6" s="19" t="s">
        <v>60</v>
      </c>
      <c r="F6" s="18" t="s">
        <v>59</v>
      </c>
      <c r="G6" s="20" t="s">
        <v>60</v>
      </c>
      <c r="H6" s="19" t="s">
        <v>59</v>
      </c>
      <c r="I6" s="19" t="s">
        <v>60</v>
      </c>
      <c r="J6" s="18" t="s">
        <v>59</v>
      </c>
      <c r="K6" s="20" t="s">
        <v>60</v>
      </c>
      <c r="L6" s="19" t="s">
        <v>59</v>
      </c>
      <c r="M6" s="19" t="s">
        <v>60</v>
      </c>
      <c r="N6" s="18" t="s">
        <v>59</v>
      </c>
      <c r="O6" s="20" t="s">
        <v>60</v>
      </c>
      <c r="P6" s="19" t="s">
        <v>59</v>
      </c>
      <c r="Q6" s="20" t="s">
        <v>60</v>
      </c>
      <c r="R6" s="146"/>
      <c r="S6" s="141"/>
      <c r="T6" s="146"/>
      <c r="U6" s="141"/>
      <c r="V6" s="146"/>
      <c r="W6" s="141"/>
      <c r="X6" s="146"/>
      <c r="Y6" s="10"/>
    </row>
    <row r="7" spans="1:25" ht="15" customHeight="1" x14ac:dyDescent="0.2">
      <c r="A7" s="36" t="s">
        <v>22</v>
      </c>
      <c r="B7" s="12">
        <v>5</v>
      </c>
      <c r="C7" s="13">
        <v>8</v>
      </c>
      <c r="D7" s="12">
        <v>70</v>
      </c>
      <c r="E7" s="14">
        <v>54</v>
      </c>
      <c r="F7" s="13">
        <v>208</v>
      </c>
      <c r="G7" s="13">
        <v>196</v>
      </c>
      <c r="H7" s="12">
        <v>51</v>
      </c>
      <c r="I7" s="14">
        <v>32</v>
      </c>
      <c r="J7" s="13">
        <v>1</v>
      </c>
      <c r="K7" s="13">
        <v>5</v>
      </c>
      <c r="L7" s="12">
        <v>8</v>
      </c>
      <c r="M7" s="14">
        <v>10</v>
      </c>
      <c r="N7" s="13">
        <v>8</v>
      </c>
      <c r="O7" s="13">
        <v>7</v>
      </c>
      <c r="P7" s="12">
        <v>10</v>
      </c>
      <c r="Q7" s="14">
        <v>8</v>
      </c>
      <c r="R7" s="29">
        <v>197</v>
      </c>
      <c r="S7" s="37">
        <f>R7/X7</f>
        <v>0.22437357630979499</v>
      </c>
      <c r="T7" s="29">
        <f>B7+D7+F7+H7</f>
        <v>334</v>
      </c>
      <c r="U7" s="37">
        <f>T7/X7</f>
        <v>0.38041002277904329</v>
      </c>
      <c r="V7" s="29">
        <f>C7+E7+G7+I7</f>
        <v>290</v>
      </c>
      <c r="W7" s="37">
        <f>V7/X7</f>
        <v>0.33029612756264237</v>
      </c>
      <c r="X7" s="29">
        <f t="shared" ref="X7:X14" si="0">SUM(B7:R7)</f>
        <v>878</v>
      </c>
      <c r="Y7" s="10"/>
    </row>
    <row r="8" spans="1:25" ht="15" customHeight="1" x14ac:dyDescent="0.2">
      <c r="A8" s="22" t="s">
        <v>23</v>
      </c>
      <c r="B8" s="15">
        <v>4</v>
      </c>
      <c r="C8" s="16">
        <v>6</v>
      </c>
      <c r="D8" s="15">
        <v>52</v>
      </c>
      <c r="E8" s="17">
        <v>41</v>
      </c>
      <c r="F8" s="16">
        <v>53</v>
      </c>
      <c r="G8" s="16">
        <v>64</v>
      </c>
      <c r="H8" s="15">
        <v>40</v>
      </c>
      <c r="I8" s="17">
        <v>18</v>
      </c>
      <c r="J8" s="16">
        <v>2</v>
      </c>
      <c r="K8" s="16">
        <v>0</v>
      </c>
      <c r="L8" s="15">
        <v>31</v>
      </c>
      <c r="M8" s="17">
        <v>20</v>
      </c>
      <c r="N8" s="16">
        <v>19</v>
      </c>
      <c r="O8" s="16">
        <v>16</v>
      </c>
      <c r="P8" s="15">
        <v>4</v>
      </c>
      <c r="Q8" s="17">
        <v>6</v>
      </c>
      <c r="R8" s="27">
        <v>112</v>
      </c>
      <c r="S8" s="23">
        <f t="shared" ref="S8:S27" si="1">R8/X8</f>
        <v>0.22950819672131148</v>
      </c>
      <c r="T8" s="30">
        <f t="shared" ref="T8:T27" si="2">B8+D8+F8+H8</f>
        <v>149</v>
      </c>
      <c r="U8" s="23">
        <f t="shared" ref="U8:U28" si="3">T8/X8</f>
        <v>0.30532786885245899</v>
      </c>
      <c r="V8" s="30">
        <f t="shared" ref="V8:V27" si="4">C8+E8+G8+I8</f>
        <v>129</v>
      </c>
      <c r="W8" s="23">
        <f t="shared" ref="W8:W28" si="5">V8/X8</f>
        <v>0.26434426229508196</v>
      </c>
      <c r="X8" s="30">
        <f t="shared" si="0"/>
        <v>488</v>
      </c>
      <c r="Y8" s="10"/>
    </row>
    <row r="9" spans="1:25" ht="15" customHeight="1" x14ac:dyDescent="0.2">
      <c r="A9" s="22" t="s">
        <v>24</v>
      </c>
      <c r="B9" s="15">
        <v>4</v>
      </c>
      <c r="C9" s="16">
        <v>8</v>
      </c>
      <c r="D9" s="15">
        <v>63</v>
      </c>
      <c r="E9" s="17">
        <v>35</v>
      </c>
      <c r="F9" s="16">
        <v>98</v>
      </c>
      <c r="G9" s="16">
        <v>65</v>
      </c>
      <c r="H9" s="15">
        <v>44</v>
      </c>
      <c r="I9" s="17">
        <v>23</v>
      </c>
      <c r="J9" s="16">
        <v>1</v>
      </c>
      <c r="K9" s="16">
        <v>1</v>
      </c>
      <c r="L9" s="15">
        <v>16</v>
      </c>
      <c r="M9" s="17">
        <v>5</v>
      </c>
      <c r="N9" s="16">
        <v>5</v>
      </c>
      <c r="O9" s="16">
        <v>5</v>
      </c>
      <c r="P9" s="15">
        <v>5</v>
      </c>
      <c r="Q9" s="17">
        <v>4</v>
      </c>
      <c r="R9" s="30">
        <v>81</v>
      </c>
      <c r="S9" s="23">
        <f t="shared" si="1"/>
        <v>0.17494600431965443</v>
      </c>
      <c r="T9" s="30">
        <f t="shared" si="2"/>
        <v>209</v>
      </c>
      <c r="U9" s="23">
        <f t="shared" si="3"/>
        <v>0.45140388768898487</v>
      </c>
      <c r="V9" s="30">
        <f t="shared" si="4"/>
        <v>131</v>
      </c>
      <c r="W9" s="23">
        <f t="shared" si="5"/>
        <v>0.28293736501079914</v>
      </c>
      <c r="X9" s="30">
        <f t="shared" si="0"/>
        <v>463</v>
      </c>
      <c r="Y9" s="10"/>
    </row>
    <row r="10" spans="1:25" ht="15" customHeight="1" x14ac:dyDescent="0.2">
      <c r="A10" s="22" t="s">
        <v>25</v>
      </c>
      <c r="B10" s="15">
        <v>1</v>
      </c>
      <c r="C10" s="16">
        <v>0</v>
      </c>
      <c r="D10" s="15">
        <v>4</v>
      </c>
      <c r="E10" s="17">
        <v>4</v>
      </c>
      <c r="F10" s="16">
        <v>8</v>
      </c>
      <c r="G10" s="16">
        <v>3</v>
      </c>
      <c r="H10" s="15">
        <v>5</v>
      </c>
      <c r="I10" s="17">
        <v>2</v>
      </c>
      <c r="J10" s="16">
        <v>1</v>
      </c>
      <c r="K10" s="16">
        <v>0</v>
      </c>
      <c r="L10" s="15">
        <v>3</v>
      </c>
      <c r="M10" s="17">
        <v>2</v>
      </c>
      <c r="N10" s="16">
        <v>3</v>
      </c>
      <c r="O10" s="16">
        <v>0</v>
      </c>
      <c r="P10" s="15">
        <v>0</v>
      </c>
      <c r="Q10" s="17">
        <v>2</v>
      </c>
      <c r="R10" s="30">
        <v>10</v>
      </c>
      <c r="S10" s="23">
        <f t="shared" si="1"/>
        <v>0.20833333333333334</v>
      </c>
      <c r="T10" s="30">
        <f t="shared" si="2"/>
        <v>18</v>
      </c>
      <c r="U10" s="23">
        <f t="shared" si="3"/>
        <v>0.375</v>
      </c>
      <c r="V10" s="30">
        <f t="shared" si="4"/>
        <v>9</v>
      </c>
      <c r="W10" s="23">
        <f t="shared" si="5"/>
        <v>0.1875</v>
      </c>
      <c r="X10" s="30">
        <f t="shared" si="0"/>
        <v>48</v>
      </c>
      <c r="Y10" s="10"/>
    </row>
    <row r="11" spans="1:25" ht="15" customHeight="1" x14ac:dyDescent="0.2">
      <c r="A11" s="22" t="s">
        <v>26</v>
      </c>
      <c r="B11" s="15">
        <v>34</v>
      </c>
      <c r="C11" s="16">
        <v>29</v>
      </c>
      <c r="D11" s="15">
        <v>40</v>
      </c>
      <c r="E11" s="17">
        <v>20</v>
      </c>
      <c r="F11" s="16">
        <v>76</v>
      </c>
      <c r="G11" s="16">
        <v>78</v>
      </c>
      <c r="H11" s="15">
        <v>46</v>
      </c>
      <c r="I11" s="17">
        <v>25</v>
      </c>
      <c r="J11" s="16">
        <v>0</v>
      </c>
      <c r="K11" s="16">
        <v>1</v>
      </c>
      <c r="L11" s="15">
        <v>27</v>
      </c>
      <c r="M11" s="17">
        <v>13</v>
      </c>
      <c r="N11" s="16">
        <v>13</v>
      </c>
      <c r="O11" s="16">
        <v>7</v>
      </c>
      <c r="P11" s="15">
        <v>6</v>
      </c>
      <c r="Q11" s="17">
        <v>2</v>
      </c>
      <c r="R11" s="30">
        <v>85</v>
      </c>
      <c r="S11" s="23">
        <f t="shared" si="1"/>
        <v>0.1693227091633466</v>
      </c>
      <c r="T11" s="30">
        <f t="shared" si="2"/>
        <v>196</v>
      </c>
      <c r="U11" s="23">
        <f t="shared" si="3"/>
        <v>0.39043824701195218</v>
      </c>
      <c r="V11" s="30">
        <f t="shared" si="4"/>
        <v>152</v>
      </c>
      <c r="W11" s="23">
        <f t="shared" si="5"/>
        <v>0.30278884462151395</v>
      </c>
      <c r="X11" s="30">
        <f t="shared" si="0"/>
        <v>502</v>
      </c>
      <c r="Y11" s="10"/>
    </row>
    <row r="12" spans="1:25" ht="15" customHeight="1" x14ac:dyDescent="0.2">
      <c r="A12" s="22" t="s">
        <v>27</v>
      </c>
      <c r="B12" s="15">
        <v>6</v>
      </c>
      <c r="C12" s="16">
        <v>0</v>
      </c>
      <c r="D12" s="15">
        <v>36</v>
      </c>
      <c r="E12" s="17">
        <v>29</v>
      </c>
      <c r="F12" s="16">
        <v>29</v>
      </c>
      <c r="G12" s="16">
        <v>19</v>
      </c>
      <c r="H12" s="15">
        <v>23</v>
      </c>
      <c r="I12" s="17">
        <v>6</v>
      </c>
      <c r="J12" s="16">
        <v>5</v>
      </c>
      <c r="K12" s="16">
        <v>0</v>
      </c>
      <c r="L12" s="15">
        <v>23</v>
      </c>
      <c r="M12" s="17">
        <v>18</v>
      </c>
      <c r="N12" s="16">
        <v>9</v>
      </c>
      <c r="O12" s="16">
        <v>6</v>
      </c>
      <c r="P12" s="15">
        <v>5</v>
      </c>
      <c r="Q12" s="17">
        <v>0</v>
      </c>
      <c r="R12" s="30">
        <v>30</v>
      </c>
      <c r="S12" s="23">
        <f t="shared" si="1"/>
        <v>0.12295081967213115</v>
      </c>
      <c r="T12" s="30">
        <f t="shared" si="2"/>
        <v>94</v>
      </c>
      <c r="U12" s="23">
        <f t="shared" si="3"/>
        <v>0.38524590163934425</v>
      </c>
      <c r="V12" s="30">
        <f t="shared" si="4"/>
        <v>54</v>
      </c>
      <c r="W12" s="23">
        <f t="shared" si="5"/>
        <v>0.22131147540983606</v>
      </c>
      <c r="X12" s="30">
        <f t="shared" si="0"/>
        <v>244</v>
      </c>
      <c r="Y12" s="10"/>
    </row>
    <row r="13" spans="1:25" ht="15" customHeight="1" x14ac:dyDescent="0.2">
      <c r="A13" s="22" t="s">
        <v>28</v>
      </c>
      <c r="B13" s="22">
        <v>6</v>
      </c>
      <c r="C13" s="16">
        <v>1</v>
      </c>
      <c r="D13" s="22">
        <v>80</v>
      </c>
      <c r="E13" s="17">
        <v>21</v>
      </c>
      <c r="F13" s="24">
        <v>86</v>
      </c>
      <c r="G13" s="16">
        <v>31</v>
      </c>
      <c r="H13" s="22">
        <v>9</v>
      </c>
      <c r="I13" s="17">
        <v>5</v>
      </c>
      <c r="J13" s="16">
        <v>0</v>
      </c>
      <c r="K13" s="16">
        <v>1</v>
      </c>
      <c r="L13" s="15">
        <v>17</v>
      </c>
      <c r="M13" s="17">
        <v>3</v>
      </c>
      <c r="N13" s="16">
        <v>8</v>
      </c>
      <c r="O13" s="16">
        <v>2</v>
      </c>
      <c r="P13" s="15">
        <v>3</v>
      </c>
      <c r="Q13" s="17">
        <v>2</v>
      </c>
      <c r="R13" s="27">
        <v>48</v>
      </c>
      <c r="S13" s="23">
        <f>R13/X13</f>
        <v>0.14860681114551083</v>
      </c>
      <c r="T13" s="30">
        <f t="shared" si="2"/>
        <v>181</v>
      </c>
      <c r="U13" s="23">
        <f t="shared" si="3"/>
        <v>0.56037151702786381</v>
      </c>
      <c r="V13" s="30">
        <f t="shared" si="4"/>
        <v>58</v>
      </c>
      <c r="W13" s="23">
        <f t="shared" si="5"/>
        <v>0.17956656346749225</v>
      </c>
      <c r="X13" s="30">
        <f t="shared" si="0"/>
        <v>323</v>
      </c>
      <c r="Y13" s="10"/>
    </row>
    <row r="14" spans="1:25" ht="15" customHeight="1" x14ac:dyDescent="0.2">
      <c r="A14" s="22" t="s">
        <v>29</v>
      </c>
      <c r="B14" s="15">
        <v>13</v>
      </c>
      <c r="C14" s="16">
        <v>15</v>
      </c>
      <c r="D14" s="15">
        <v>27</v>
      </c>
      <c r="E14" s="17">
        <v>12</v>
      </c>
      <c r="F14" s="16">
        <v>91</v>
      </c>
      <c r="G14" s="16">
        <v>71</v>
      </c>
      <c r="H14" s="15">
        <v>41</v>
      </c>
      <c r="I14" s="17">
        <v>43</v>
      </c>
      <c r="J14" s="16">
        <v>1</v>
      </c>
      <c r="K14" s="16">
        <v>1</v>
      </c>
      <c r="L14" s="15">
        <v>20</v>
      </c>
      <c r="M14" s="17">
        <v>8</v>
      </c>
      <c r="N14" s="16">
        <v>35</v>
      </c>
      <c r="O14" s="16">
        <v>20</v>
      </c>
      <c r="P14" s="15">
        <v>1</v>
      </c>
      <c r="Q14" s="17">
        <v>13</v>
      </c>
      <c r="R14" s="30">
        <v>108</v>
      </c>
      <c r="S14" s="23">
        <f>R14/X14</f>
        <v>0.2076923076923077</v>
      </c>
      <c r="T14" s="30">
        <f t="shared" si="2"/>
        <v>172</v>
      </c>
      <c r="U14" s="23">
        <f t="shared" si="3"/>
        <v>0.33076923076923076</v>
      </c>
      <c r="V14" s="30">
        <f t="shared" si="4"/>
        <v>141</v>
      </c>
      <c r="W14" s="23">
        <f t="shared" si="5"/>
        <v>0.27115384615384613</v>
      </c>
      <c r="X14" s="30">
        <f t="shared" si="0"/>
        <v>520</v>
      </c>
      <c r="Y14" s="10"/>
    </row>
    <row r="15" spans="1:25" ht="15" customHeight="1" x14ac:dyDescent="0.2">
      <c r="A15" s="22" t="s">
        <v>30</v>
      </c>
      <c r="B15" s="15">
        <v>14</v>
      </c>
      <c r="C15" s="16">
        <v>10</v>
      </c>
      <c r="D15" s="15">
        <v>31</v>
      </c>
      <c r="E15" s="17">
        <v>18</v>
      </c>
      <c r="F15" s="16">
        <v>34</v>
      </c>
      <c r="G15" s="16">
        <v>49</v>
      </c>
      <c r="H15" s="15">
        <v>15</v>
      </c>
      <c r="I15" s="17">
        <v>19</v>
      </c>
      <c r="J15" s="16">
        <v>1</v>
      </c>
      <c r="K15" s="16">
        <v>1</v>
      </c>
      <c r="L15" s="15">
        <v>8</v>
      </c>
      <c r="M15" s="17">
        <v>2</v>
      </c>
      <c r="N15" s="16">
        <v>9</v>
      </c>
      <c r="O15" s="16">
        <v>6</v>
      </c>
      <c r="P15" s="15">
        <v>1</v>
      </c>
      <c r="Q15" s="17">
        <v>4</v>
      </c>
      <c r="R15" s="30">
        <v>94</v>
      </c>
      <c r="S15" s="23">
        <f t="shared" si="1"/>
        <v>0.29746835443037972</v>
      </c>
      <c r="T15" s="30">
        <f t="shared" si="2"/>
        <v>94</v>
      </c>
      <c r="U15" s="23">
        <f t="shared" si="3"/>
        <v>0.29746835443037972</v>
      </c>
      <c r="V15" s="30">
        <f t="shared" si="4"/>
        <v>96</v>
      </c>
      <c r="W15" s="23">
        <f t="shared" si="5"/>
        <v>0.30379746835443039</v>
      </c>
      <c r="X15" s="30">
        <f t="shared" ref="X15:X27" si="6">SUM(B15:R15)</f>
        <v>316</v>
      </c>
      <c r="Y15" s="10"/>
    </row>
    <row r="16" spans="1:25" ht="15" customHeight="1" x14ac:dyDescent="0.2">
      <c r="A16" s="22" t="s">
        <v>31</v>
      </c>
      <c r="B16" s="15">
        <v>22</v>
      </c>
      <c r="C16" s="16">
        <v>13</v>
      </c>
      <c r="D16" s="15">
        <v>58</v>
      </c>
      <c r="E16" s="17">
        <v>26</v>
      </c>
      <c r="F16" s="16">
        <v>50</v>
      </c>
      <c r="G16" s="16">
        <v>36</v>
      </c>
      <c r="H16" s="15">
        <v>21</v>
      </c>
      <c r="I16" s="17">
        <v>24</v>
      </c>
      <c r="J16" s="16">
        <v>0</v>
      </c>
      <c r="K16" s="16">
        <v>1</v>
      </c>
      <c r="L16" s="15">
        <v>14</v>
      </c>
      <c r="M16" s="17">
        <v>8</v>
      </c>
      <c r="N16" s="16">
        <v>15</v>
      </c>
      <c r="O16" s="16">
        <v>9</v>
      </c>
      <c r="P16" s="15">
        <v>7</v>
      </c>
      <c r="Q16" s="17">
        <v>6</v>
      </c>
      <c r="R16" s="30">
        <v>91</v>
      </c>
      <c r="S16" s="23">
        <f t="shared" si="1"/>
        <v>0.22693266832917705</v>
      </c>
      <c r="T16" s="30">
        <f t="shared" si="2"/>
        <v>151</v>
      </c>
      <c r="U16" s="23">
        <f t="shared" si="3"/>
        <v>0.37655860349127179</v>
      </c>
      <c r="V16" s="30">
        <f t="shared" si="4"/>
        <v>99</v>
      </c>
      <c r="W16" s="23">
        <f t="shared" si="5"/>
        <v>0.24688279301745636</v>
      </c>
      <c r="X16" s="30">
        <f t="shared" si="6"/>
        <v>401</v>
      </c>
      <c r="Y16" s="10"/>
    </row>
    <row r="17" spans="1:25" ht="15" customHeight="1" x14ac:dyDescent="0.2">
      <c r="A17" s="22" t="s">
        <v>32</v>
      </c>
      <c r="B17" s="15">
        <v>0</v>
      </c>
      <c r="C17" s="16">
        <v>0</v>
      </c>
      <c r="D17" s="15">
        <v>11</v>
      </c>
      <c r="E17" s="17">
        <v>16</v>
      </c>
      <c r="F17" s="16">
        <v>64</v>
      </c>
      <c r="G17" s="16">
        <v>10</v>
      </c>
      <c r="H17" s="15">
        <v>7</v>
      </c>
      <c r="I17" s="17">
        <v>4</v>
      </c>
      <c r="J17" s="16">
        <v>2</v>
      </c>
      <c r="K17" s="16">
        <v>0</v>
      </c>
      <c r="L17" s="15">
        <v>3</v>
      </c>
      <c r="M17" s="17">
        <v>0</v>
      </c>
      <c r="N17" s="16">
        <v>2</v>
      </c>
      <c r="O17" s="16">
        <v>2</v>
      </c>
      <c r="P17" s="15">
        <v>0</v>
      </c>
      <c r="Q17" s="17">
        <v>2</v>
      </c>
      <c r="R17" s="30">
        <v>42</v>
      </c>
      <c r="S17" s="23">
        <f t="shared" si="1"/>
        <v>0.25454545454545452</v>
      </c>
      <c r="T17" s="30">
        <f t="shared" si="2"/>
        <v>82</v>
      </c>
      <c r="U17" s="23">
        <f t="shared" si="3"/>
        <v>0.49696969696969695</v>
      </c>
      <c r="V17" s="30">
        <f t="shared" si="4"/>
        <v>30</v>
      </c>
      <c r="W17" s="23">
        <f t="shared" si="5"/>
        <v>0.18181818181818182</v>
      </c>
      <c r="X17" s="30">
        <f t="shared" si="6"/>
        <v>165</v>
      </c>
      <c r="Y17" s="10"/>
    </row>
    <row r="18" spans="1:25" ht="15" customHeight="1" x14ac:dyDescent="0.2">
      <c r="A18" s="22" t="s">
        <v>33</v>
      </c>
      <c r="B18" s="15">
        <v>10</v>
      </c>
      <c r="C18" s="16">
        <v>16</v>
      </c>
      <c r="D18" s="15">
        <v>143</v>
      </c>
      <c r="E18" s="17">
        <v>60</v>
      </c>
      <c r="F18" s="16">
        <v>93</v>
      </c>
      <c r="G18" s="16">
        <v>78</v>
      </c>
      <c r="H18" s="15">
        <v>87</v>
      </c>
      <c r="I18" s="17">
        <v>61</v>
      </c>
      <c r="J18" s="16">
        <v>1</v>
      </c>
      <c r="K18" s="16">
        <v>1</v>
      </c>
      <c r="L18" s="15">
        <v>21</v>
      </c>
      <c r="M18" s="17">
        <v>22</v>
      </c>
      <c r="N18" s="16">
        <v>18</v>
      </c>
      <c r="O18" s="16">
        <v>26</v>
      </c>
      <c r="P18" s="15">
        <v>18</v>
      </c>
      <c r="Q18" s="17">
        <v>21</v>
      </c>
      <c r="R18" s="30">
        <v>221</v>
      </c>
      <c r="S18" s="23">
        <f t="shared" si="1"/>
        <v>0.24637681159420291</v>
      </c>
      <c r="T18" s="30">
        <f t="shared" si="2"/>
        <v>333</v>
      </c>
      <c r="U18" s="23">
        <f t="shared" si="3"/>
        <v>0.37123745819397991</v>
      </c>
      <c r="V18" s="30">
        <f t="shared" si="4"/>
        <v>215</v>
      </c>
      <c r="W18" s="23">
        <f t="shared" si="5"/>
        <v>0.23968784838350055</v>
      </c>
      <c r="X18" s="30">
        <f t="shared" si="6"/>
        <v>897</v>
      </c>
      <c r="Y18" s="10"/>
    </row>
    <row r="19" spans="1:25" ht="15" customHeight="1" x14ac:dyDescent="0.2">
      <c r="A19" s="22" t="s">
        <v>34</v>
      </c>
      <c r="B19" s="15">
        <v>0</v>
      </c>
      <c r="C19" s="16">
        <v>6</v>
      </c>
      <c r="D19" s="15">
        <v>35</v>
      </c>
      <c r="E19" s="17">
        <v>26</v>
      </c>
      <c r="F19" s="16">
        <v>43</v>
      </c>
      <c r="G19" s="16">
        <v>39</v>
      </c>
      <c r="H19" s="15">
        <v>33</v>
      </c>
      <c r="I19" s="17">
        <v>40</v>
      </c>
      <c r="J19" s="16">
        <v>0</v>
      </c>
      <c r="K19" s="16">
        <v>0</v>
      </c>
      <c r="L19" s="15">
        <v>18</v>
      </c>
      <c r="M19" s="17">
        <v>8</v>
      </c>
      <c r="N19" s="16">
        <v>8</v>
      </c>
      <c r="O19" s="16">
        <v>8</v>
      </c>
      <c r="P19" s="15">
        <v>3</v>
      </c>
      <c r="Q19" s="17">
        <v>1</v>
      </c>
      <c r="R19" s="30">
        <v>79</v>
      </c>
      <c r="S19" s="23">
        <f t="shared" si="1"/>
        <v>0.2276657060518732</v>
      </c>
      <c r="T19" s="30">
        <f t="shared" si="2"/>
        <v>111</v>
      </c>
      <c r="U19" s="23">
        <f t="shared" si="3"/>
        <v>0.31988472622478387</v>
      </c>
      <c r="V19" s="30">
        <f t="shared" si="4"/>
        <v>111</v>
      </c>
      <c r="W19" s="23">
        <f t="shared" si="5"/>
        <v>0.31988472622478387</v>
      </c>
      <c r="X19" s="30">
        <f t="shared" si="6"/>
        <v>347</v>
      </c>
      <c r="Y19" s="10"/>
    </row>
    <row r="20" spans="1:25" ht="15" customHeight="1" x14ac:dyDescent="0.2">
      <c r="A20" s="22" t="s">
        <v>35</v>
      </c>
      <c r="B20" s="15">
        <v>0</v>
      </c>
      <c r="C20" s="16">
        <v>1</v>
      </c>
      <c r="D20" s="15">
        <v>15</v>
      </c>
      <c r="E20" s="17">
        <v>4</v>
      </c>
      <c r="F20" s="16">
        <v>19</v>
      </c>
      <c r="G20" s="16">
        <v>11</v>
      </c>
      <c r="H20" s="15">
        <v>4</v>
      </c>
      <c r="I20" s="17">
        <v>4</v>
      </c>
      <c r="J20" s="16">
        <v>0</v>
      </c>
      <c r="K20" s="16">
        <v>1</v>
      </c>
      <c r="L20" s="15">
        <v>9</v>
      </c>
      <c r="M20" s="17">
        <v>4</v>
      </c>
      <c r="N20" s="16">
        <v>2</v>
      </c>
      <c r="O20" s="16">
        <v>2</v>
      </c>
      <c r="P20" s="15">
        <v>0</v>
      </c>
      <c r="Q20" s="17">
        <v>0</v>
      </c>
      <c r="R20" s="30">
        <v>14</v>
      </c>
      <c r="S20" s="23">
        <f t="shared" si="1"/>
        <v>0.15555555555555556</v>
      </c>
      <c r="T20" s="30">
        <f t="shared" si="2"/>
        <v>38</v>
      </c>
      <c r="U20" s="23">
        <f t="shared" si="3"/>
        <v>0.42222222222222222</v>
      </c>
      <c r="V20" s="30">
        <f t="shared" si="4"/>
        <v>20</v>
      </c>
      <c r="W20" s="23">
        <f t="shared" si="5"/>
        <v>0.22222222222222221</v>
      </c>
      <c r="X20" s="30">
        <f t="shared" si="6"/>
        <v>90</v>
      </c>
      <c r="Y20" s="10"/>
    </row>
    <row r="21" spans="1:25" ht="15" customHeight="1" x14ac:dyDescent="0.2">
      <c r="A21" s="22" t="s">
        <v>36</v>
      </c>
      <c r="B21" s="15">
        <v>7</v>
      </c>
      <c r="C21" s="16">
        <v>3</v>
      </c>
      <c r="D21" s="15">
        <v>15</v>
      </c>
      <c r="E21" s="17">
        <v>20</v>
      </c>
      <c r="F21" s="16">
        <v>23</v>
      </c>
      <c r="G21" s="16">
        <v>16</v>
      </c>
      <c r="H21" s="15">
        <v>6</v>
      </c>
      <c r="I21" s="17">
        <v>10</v>
      </c>
      <c r="J21" s="16">
        <v>0</v>
      </c>
      <c r="K21" s="16">
        <v>0</v>
      </c>
      <c r="L21" s="15">
        <v>17</v>
      </c>
      <c r="M21" s="17">
        <v>7</v>
      </c>
      <c r="N21" s="16">
        <v>5</v>
      </c>
      <c r="O21" s="16">
        <v>2</v>
      </c>
      <c r="P21" s="15">
        <v>1</v>
      </c>
      <c r="Q21" s="17">
        <v>2</v>
      </c>
      <c r="R21" s="30">
        <v>34</v>
      </c>
      <c r="S21" s="23">
        <f t="shared" si="1"/>
        <v>0.20238095238095238</v>
      </c>
      <c r="T21" s="30">
        <f t="shared" si="2"/>
        <v>51</v>
      </c>
      <c r="U21" s="23">
        <f t="shared" si="3"/>
        <v>0.30357142857142855</v>
      </c>
      <c r="V21" s="30">
        <f t="shared" si="4"/>
        <v>49</v>
      </c>
      <c r="W21" s="23">
        <f t="shared" si="5"/>
        <v>0.29166666666666669</v>
      </c>
      <c r="X21" s="30">
        <f t="shared" si="6"/>
        <v>168</v>
      </c>
      <c r="Y21" s="10"/>
    </row>
    <row r="22" spans="1:25" ht="15" customHeight="1" x14ac:dyDescent="0.2">
      <c r="A22" s="22" t="s">
        <v>37</v>
      </c>
      <c r="B22" s="15">
        <v>4</v>
      </c>
      <c r="C22" s="16">
        <v>6</v>
      </c>
      <c r="D22" s="15">
        <v>40</v>
      </c>
      <c r="E22" s="17">
        <v>39</v>
      </c>
      <c r="F22" s="16">
        <v>68</v>
      </c>
      <c r="G22" s="16">
        <v>74</v>
      </c>
      <c r="H22" s="15">
        <v>105</v>
      </c>
      <c r="I22" s="17">
        <v>71</v>
      </c>
      <c r="J22" s="16">
        <v>5</v>
      </c>
      <c r="K22" s="16">
        <v>3</v>
      </c>
      <c r="L22" s="15">
        <v>16</v>
      </c>
      <c r="M22" s="17">
        <v>19</v>
      </c>
      <c r="N22" s="16">
        <v>21</v>
      </c>
      <c r="O22" s="16">
        <v>34</v>
      </c>
      <c r="P22" s="15">
        <v>9</v>
      </c>
      <c r="Q22" s="17">
        <v>5</v>
      </c>
      <c r="R22" s="30">
        <v>180</v>
      </c>
      <c r="S22" s="23">
        <f t="shared" si="1"/>
        <v>0.25751072961373389</v>
      </c>
      <c r="T22" s="30">
        <f t="shared" si="2"/>
        <v>217</v>
      </c>
      <c r="U22" s="23">
        <f t="shared" si="3"/>
        <v>0.31044349070100141</v>
      </c>
      <c r="V22" s="30">
        <f t="shared" si="4"/>
        <v>190</v>
      </c>
      <c r="W22" s="23">
        <f t="shared" si="5"/>
        <v>0.27181688125894132</v>
      </c>
      <c r="X22" s="30">
        <f t="shared" si="6"/>
        <v>699</v>
      </c>
      <c r="Y22" s="10"/>
    </row>
    <row r="23" spans="1:25" ht="15" customHeight="1" x14ac:dyDescent="0.2">
      <c r="A23" s="22" t="s">
        <v>38</v>
      </c>
      <c r="B23" s="15">
        <v>2</v>
      </c>
      <c r="C23" s="16">
        <v>2</v>
      </c>
      <c r="D23" s="15">
        <v>7</v>
      </c>
      <c r="E23" s="17">
        <v>25</v>
      </c>
      <c r="F23" s="16">
        <v>55</v>
      </c>
      <c r="G23" s="16">
        <v>35</v>
      </c>
      <c r="H23" s="15">
        <v>9</v>
      </c>
      <c r="I23" s="17">
        <v>11</v>
      </c>
      <c r="J23" s="16">
        <v>0</v>
      </c>
      <c r="K23" s="16">
        <v>1</v>
      </c>
      <c r="L23" s="15">
        <v>7</v>
      </c>
      <c r="M23" s="17">
        <v>8</v>
      </c>
      <c r="N23" s="16">
        <v>1</v>
      </c>
      <c r="O23" s="16">
        <v>1</v>
      </c>
      <c r="P23" s="15">
        <v>1</v>
      </c>
      <c r="Q23" s="17">
        <v>0</v>
      </c>
      <c r="R23" s="30">
        <v>30</v>
      </c>
      <c r="S23" s="23">
        <f t="shared" si="1"/>
        <v>0.15384615384615385</v>
      </c>
      <c r="T23" s="30">
        <f t="shared" si="2"/>
        <v>73</v>
      </c>
      <c r="U23" s="23">
        <f t="shared" si="3"/>
        <v>0.37435897435897436</v>
      </c>
      <c r="V23" s="30">
        <f t="shared" si="4"/>
        <v>73</v>
      </c>
      <c r="W23" s="23">
        <f t="shared" si="5"/>
        <v>0.37435897435897436</v>
      </c>
      <c r="X23" s="30">
        <f t="shared" si="6"/>
        <v>195</v>
      </c>
      <c r="Y23" s="10"/>
    </row>
    <row r="24" spans="1:25" ht="15" customHeight="1" x14ac:dyDescent="0.2">
      <c r="A24" s="22" t="s">
        <v>39</v>
      </c>
      <c r="B24" s="15">
        <v>7</v>
      </c>
      <c r="C24" s="16">
        <v>7</v>
      </c>
      <c r="D24" s="15">
        <v>47</v>
      </c>
      <c r="E24" s="17">
        <v>16</v>
      </c>
      <c r="F24" s="16">
        <v>141</v>
      </c>
      <c r="G24" s="16">
        <v>71</v>
      </c>
      <c r="H24" s="15">
        <v>33</v>
      </c>
      <c r="I24" s="17">
        <v>23</v>
      </c>
      <c r="J24" s="16">
        <v>3</v>
      </c>
      <c r="K24" s="16">
        <v>3</v>
      </c>
      <c r="L24" s="15">
        <v>28</v>
      </c>
      <c r="M24" s="17">
        <v>21</v>
      </c>
      <c r="N24" s="16">
        <v>18</v>
      </c>
      <c r="O24" s="16">
        <v>19</v>
      </c>
      <c r="P24" s="15">
        <v>2</v>
      </c>
      <c r="Q24" s="17">
        <v>6</v>
      </c>
      <c r="R24" s="30">
        <v>72</v>
      </c>
      <c r="S24" s="23">
        <f t="shared" si="1"/>
        <v>0.13926499032882012</v>
      </c>
      <c r="T24" s="30">
        <f t="shared" si="2"/>
        <v>228</v>
      </c>
      <c r="U24" s="23">
        <f t="shared" si="3"/>
        <v>0.44100580270793038</v>
      </c>
      <c r="V24" s="30">
        <f t="shared" si="4"/>
        <v>117</v>
      </c>
      <c r="W24" s="23">
        <f t="shared" si="5"/>
        <v>0.22630560928433269</v>
      </c>
      <c r="X24" s="30">
        <f t="shared" si="6"/>
        <v>517</v>
      </c>
      <c r="Y24" s="10"/>
    </row>
    <row r="25" spans="1:25" ht="15" customHeight="1" x14ac:dyDescent="0.2">
      <c r="A25" s="22" t="s">
        <v>40</v>
      </c>
      <c r="B25" s="15">
        <v>2</v>
      </c>
      <c r="C25" s="16">
        <v>0</v>
      </c>
      <c r="D25" s="15">
        <v>15</v>
      </c>
      <c r="E25" s="17">
        <v>3</v>
      </c>
      <c r="F25" s="16">
        <v>14</v>
      </c>
      <c r="G25" s="16">
        <v>18</v>
      </c>
      <c r="H25" s="15">
        <v>9</v>
      </c>
      <c r="I25" s="17">
        <v>0</v>
      </c>
      <c r="J25" s="16">
        <v>0</v>
      </c>
      <c r="K25" s="16">
        <v>1</v>
      </c>
      <c r="L25" s="15">
        <v>1</v>
      </c>
      <c r="M25" s="17">
        <v>5</v>
      </c>
      <c r="N25" s="16">
        <v>5</v>
      </c>
      <c r="O25" s="16">
        <v>0</v>
      </c>
      <c r="P25" s="15">
        <v>1</v>
      </c>
      <c r="Q25" s="17">
        <v>1</v>
      </c>
      <c r="R25" s="30">
        <v>6</v>
      </c>
      <c r="S25" s="23">
        <f t="shared" si="1"/>
        <v>7.407407407407407E-2</v>
      </c>
      <c r="T25" s="30">
        <f t="shared" si="2"/>
        <v>40</v>
      </c>
      <c r="U25" s="23">
        <f t="shared" si="3"/>
        <v>0.49382716049382713</v>
      </c>
      <c r="V25" s="30">
        <f t="shared" si="4"/>
        <v>21</v>
      </c>
      <c r="W25" s="23">
        <f t="shared" si="5"/>
        <v>0.25925925925925924</v>
      </c>
      <c r="X25" s="30">
        <f t="shared" si="6"/>
        <v>81</v>
      </c>
      <c r="Y25" s="10"/>
    </row>
    <row r="26" spans="1:25" ht="15" customHeight="1" x14ac:dyDescent="0.2">
      <c r="A26" s="22" t="s">
        <v>2</v>
      </c>
      <c r="B26" s="15">
        <v>48</v>
      </c>
      <c r="C26" s="16">
        <v>50</v>
      </c>
      <c r="D26" s="15">
        <v>277</v>
      </c>
      <c r="E26" s="17">
        <v>167</v>
      </c>
      <c r="F26" s="16">
        <v>294</v>
      </c>
      <c r="G26" s="16">
        <v>267</v>
      </c>
      <c r="H26" s="15">
        <v>300</v>
      </c>
      <c r="I26" s="17">
        <v>176</v>
      </c>
      <c r="J26" s="16">
        <v>11</v>
      </c>
      <c r="K26" s="16">
        <v>17</v>
      </c>
      <c r="L26" s="15">
        <v>58</v>
      </c>
      <c r="M26" s="17">
        <v>28</v>
      </c>
      <c r="N26" s="16">
        <v>63</v>
      </c>
      <c r="O26" s="16">
        <v>78</v>
      </c>
      <c r="P26" s="15">
        <v>56</v>
      </c>
      <c r="Q26" s="17">
        <v>35</v>
      </c>
      <c r="R26" s="30">
        <v>572</v>
      </c>
      <c r="S26" s="23">
        <f t="shared" si="1"/>
        <v>0.22907488986784141</v>
      </c>
      <c r="T26" s="30">
        <f t="shared" si="2"/>
        <v>919</v>
      </c>
      <c r="U26" s="23">
        <f t="shared" si="3"/>
        <v>0.36804164997997596</v>
      </c>
      <c r="V26" s="30">
        <f t="shared" si="4"/>
        <v>660</v>
      </c>
      <c r="W26" s="23">
        <f t="shared" si="5"/>
        <v>0.26431718061674009</v>
      </c>
      <c r="X26" s="30">
        <f t="shared" si="6"/>
        <v>2497</v>
      </c>
      <c r="Y26" s="10"/>
    </row>
    <row r="27" spans="1:25" ht="15" customHeight="1" thickBot="1" x14ac:dyDescent="0.25">
      <c r="A27" s="22" t="s">
        <v>41</v>
      </c>
      <c r="B27" s="18">
        <v>1</v>
      </c>
      <c r="C27" s="19">
        <v>1</v>
      </c>
      <c r="D27" s="18">
        <v>66</v>
      </c>
      <c r="E27" s="20">
        <v>26</v>
      </c>
      <c r="F27" s="19">
        <v>12</v>
      </c>
      <c r="G27" s="19">
        <v>48</v>
      </c>
      <c r="H27" s="18">
        <v>24</v>
      </c>
      <c r="I27" s="20">
        <v>13</v>
      </c>
      <c r="J27" s="19">
        <v>1</v>
      </c>
      <c r="K27" s="19">
        <v>0</v>
      </c>
      <c r="L27" s="18">
        <v>10</v>
      </c>
      <c r="M27" s="20">
        <v>19</v>
      </c>
      <c r="N27" s="19">
        <v>2</v>
      </c>
      <c r="O27" s="19">
        <v>2</v>
      </c>
      <c r="P27" s="18">
        <v>1</v>
      </c>
      <c r="Q27" s="20">
        <v>4</v>
      </c>
      <c r="R27" s="31">
        <v>46</v>
      </c>
      <c r="S27" s="23">
        <f t="shared" si="1"/>
        <v>0.16666666666666666</v>
      </c>
      <c r="T27" s="31">
        <f t="shared" si="2"/>
        <v>103</v>
      </c>
      <c r="U27" s="23">
        <f t="shared" si="3"/>
        <v>0.37318840579710144</v>
      </c>
      <c r="V27" s="31">
        <f t="shared" si="4"/>
        <v>88</v>
      </c>
      <c r="W27" s="23">
        <f t="shared" si="5"/>
        <v>0.3188405797101449</v>
      </c>
      <c r="X27" s="35">
        <f t="shared" si="6"/>
        <v>276</v>
      </c>
      <c r="Y27" s="10"/>
    </row>
    <row r="28" spans="1:25" ht="20.25" customHeight="1" thickBot="1" x14ac:dyDescent="0.25">
      <c r="A28" s="32" t="s">
        <v>76</v>
      </c>
      <c r="B28" s="25">
        <f t="shared" ref="B28:R28" si="7">SUM(B7:B27)</f>
        <v>190</v>
      </c>
      <c r="C28" s="25">
        <f t="shared" si="7"/>
        <v>182</v>
      </c>
      <c r="D28" s="41">
        <f t="shared" si="7"/>
        <v>1132</v>
      </c>
      <c r="E28" s="43">
        <f t="shared" si="7"/>
        <v>662</v>
      </c>
      <c r="F28" s="25">
        <f t="shared" si="7"/>
        <v>1559</v>
      </c>
      <c r="G28" s="25">
        <f t="shared" si="7"/>
        <v>1279</v>
      </c>
      <c r="H28" s="41">
        <f t="shared" si="7"/>
        <v>912</v>
      </c>
      <c r="I28" s="43">
        <f t="shared" si="7"/>
        <v>610</v>
      </c>
      <c r="J28" s="25">
        <f t="shared" si="7"/>
        <v>35</v>
      </c>
      <c r="K28" s="25">
        <f t="shared" si="7"/>
        <v>38</v>
      </c>
      <c r="L28" s="41">
        <f t="shared" si="7"/>
        <v>355</v>
      </c>
      <c r="M28" s="43">
        <f t="shared" si="7"/>
        <v>230</v>
      </c>
      <c r="N28" s="25">
        <f t="shared" si="7"/>
        <v>269</v>
      </c>
      <c r="O28" s="25">
        <f t="shared" si="7"/>
        <v>252</v>
      </c>
      <c r="P28" s="41">
        <f t="shared" si="7"/>
        <v>134</v>
      </c>
      <c r="Q28" s="43">
        <f t="shared" si="7"/>
        <v>124</v>
      </c>
      <c r="R28" s="32">
        <f t="shared" si="7"/>
        <v>2152</v>
      </c>
      <c r="S28" s="39">
        <f>R28/X28</f>
        <v>0.21275333662876916</v>
      </c>
      <c r="T28" s="38">
        <f>B28+D28+F28+H28</f>
        <v>3793</v>
      </c>
      <c r="U28" s="39">
        <f t="shared" si="3"/>
        <v>0.37498764211566982</v>
      </c>
      <c r="V28" s="38">
        <f>C28+E28+G28+I28</f>
        <v>2733</v>
      </c>
      <c r="W28" s="39">
        <f t="shared" si="5"/>
        <v>0.27019278299555116</v>
      </c>
      <c r="X28" s="28">
        <f>SUM(X7:X27)</f>
        <v>10115</v>
      </c>
      <c r="Y28" s="10"/>
    </row>
    <row r="29" spans="1:25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</sheetData>
  <sheetProtection password="D047" sheet="1"/>
  <mergeCells count="18">
    <mergeCell ref="A2:C2"/>
    <mergeCell ref="A1:C1"/>
    <mergeCell ref="N5:O5"/>
    <mergeCell ref="P5:Q5"/>
    <mergeCell ref="A5:A6"/>
    <mergeCell ref="V5:V6"/>
    <mergeCell ref="X5:X6"/>
    <mergeCell ref="B5:C5"/>
    <mergeCell ref="D5:E5"/>
    <mergeCell ref="F5:G5"/>
    <mergeCell ref="H5:I5"/>
    <mergeCell ref="J5:K5"/>
    <mergeCell ref="L5:M5"/>
    <mergeCell ref="W5:W6"/>
    <mergeCell ref="U5:U6"/>
    <mergeCell ref="S5:S6"/>
    <mergeCell ref="R5:R6"/>
    <mergeCell ref="T5:T6"/>
  </mergeCells>
  <printOptions gridLines="1" gridLinesSet="0"/>
  <pageMargins left="0.75" right="0.75" top="1" bottom="1" header="0.5" footer="0.5"/>
  <pageSetup paperSize="9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zoomScaleNormal="100" workbookViewId="0">
      <selection activeCell="E30" sqref="E30"/>
    </sheetView>
  </sheetViews>
  <sheetFormatPr baseColWidth="10" defaultRowHeight="12.75" x14ac:dyDescent="0.2"/>
  <cols>
    <col min="1" max="1" width="21.85546875" customWidth="1"/>
    <col min="2" max="2" width="11.42578125" style="7"/>
    <col min="3" max="3" width="11.5703125" bestFit="1" customWidth="1"/>
    <col min="4" max="4" width="11.42578125" style="7"/>
    <col min="5" max="5" width="11.5703125" bestFit="1" customWidth="1"/>
    <col min="6" max="6" width="11.42578125" style="7"/>
    <col min="7" max="7" width="11.5703125" bestFit="1" customWidth="1"/>
    <col min="8" max="8" width="11.42578125" style="7"/>
    <col min="9" max="9" width="11.5703125" bestFit="1" customWidth="1"/>
    <col min="10" max="17" width="11.5703125" customWidth="1"/>
    <col min="18" max="18" width="14.42578125" style="7" customWidth="1"/>
    <col min="19" max="19" width="10.7109375" style="7" customWidth="1"/>
    <col min="20" max="20" width="14.42578125" style="7" customWidth="1"/>
    <col min="21" max="21" width="8.28515625" style="7" customWidth="1"/>
    <col min="22" max="22" width="14.42578125" style="7" customWidth="1"/>
    <col min="23" max="23" width="8.28515625" style="7" customWidth="1"/>
    <col min="24" max="24" width="19.5703125" style="7" customWidth="1"/>
  </cols>
  <sheetData>
    <row r="1" spans="1:24" ht="24.95" customHeight="1" x14ac:dyDescent="0.2">
      <c r="A1" s="142" t="s">
        <v>77</v>
      </c>
      <c r="B1" s="143"/>
      <c r="C1" s="144"/>
      <c r="D1" s="10"/>
    </row>
    <row r="2" spans="1:24" s="10" customFormat="1" ht="24.95" customHeight="1" thickBot="1" x14ac:dyDescent="0.25">
      <c r="A2" s="147" t="s">
        <v>42</v>
      </c>
      <c r="B2" s="148"/>
      <c r="C2" s="149"/>
    </row>
    <row r="3" spans="1:24" x14ac:dyDescent="0.2">
      <c r="A3" s="2"/>
    </row>
    <row r="4" spans="1:24" s="10" customFormat="1" ht="15" customHeight="1" thickBot="1" x14ac:dyDescent="0.25">
      <c r="A4" s="21"/>
      <c r="B4" s="21"/>
      <c r="C4" s="21"/>
    </row>
    <row r="5" spans="1:24" s="10" customFormat="1" ht="15" customHeight="1" x14ac:dyDescent="0.2">
      <c r="A5" s="140" t="s">
        <v>68</v>
      </c>
      <c r="B5" s="83" t="s">
        <v>61</v>
      </c>
      <c r="C5" s="84"/>
      <c r="D5" s="83" t="s">
        <v>62</v>
      </c>
      <c r="E5" s="85"/>
      <c r="F5" s="84" t="s">
        <v>70</v>
      </c>
      <c r="G5" s="84"/>
      <c r="H5" s="83" t="s">
        <v>71</v>
      </c>
      <c r="I5" s="85"/>
      <c r="J5" s="84" t="s">
        <v>72</v>
      </c>
      <c r="K5" s="84"/>
      <c r="L5" s="83" t="s">
        <v>73</v>
      </c>
      <c r="M5" s="85"/>
      <c r="N5" s="84" t="s">
        <v>74</v>
      </c>
      <c r="O5" s="84"/>
      <c r="P5" s="83" t="s">
        <v>75</v>
      </c>
      <c r="Q5" s="85"/>
      <c r="R5" s="145" t="s">
        <v>63</v>
      </c>
      <c r="S5" s="140" t="s">
        <v>69</v>
      </c>
      <c r="T5" s="145" t="s">
        <v>64</v>
      </c>
      <c r="U5" s="140" t="s">
        <v>69</v>
      </c>
      <c r="V5" s="145" t="s">
        <v>65</v>
      </c>
      <c r="W5" s="140" t="s">
        <v>69</v>
      </c>
      <c r="X5" s="145" t="s">
        <v>66</v>
      </c>
    </row>
    <row r="6" spans="1:24" s="10" customFormat="1" ht="15" customHeight="1" thickBot="1" x14ac:dyDescent="0.25">
      <c r="A6" s="141"/>
      <c r="B6" s="18" t="s">
        <v>59</v>
      </c>
      <c r="C6" s="19" t="s">
        <v>60</v>
      </c>
      <c r="D6" s="18" t="s">
        <v>59</v>
      </c>
      <c r="E6" s="20" t="s">
        <v>60</v>
      </c>
      <c r="F6" s="19" t="s">
        <v>59</v>
      </c>
      <c r="G6" s="19" t="s">
        <v>60</v>
      </c>
      <c r="H6" s="18" t="s">
        <v>59</v>
      </c>
      <c r="I6" s="20" t="s">
        <v>60</v>
      </c>
      <c r="J6" s="19" t="s">
        <v>59</v>
      </c>
      <c r="K6" s="19" t="s">
        <v>60</v>
      </c>
      <c r="L6" s="18" t="s">
        <v>59</v>
      </c>
      <c r="M6" s="20" t="s">
        <v>60</v>
      </c>
      <c r="N6" s="19" t="s">
        <v>59</v>
      </c>
      <c r="O6" s="19" t="s">
        <v>60</v>
      </c>
      <c r="P6" s="18" t="s">
        <v>59</v>
      </c>
      <c r="Q6" s="20" t="s">
        <v>60</v>
      </c>
      <c r="R6" s="146"/>
      <c r="S6" s="141"/>
      <c r="T6" s="146"/>
      <c r="U6" s="141"/>
      <c r="V6" s="146"/>
      <c r="W6" s="141"/>
      <c r="X6" s="146"/>
    </row>
    <row r="7" spans="1:24" s="10" customFormat="1" ht="15" customHeight="1" x14ac:dyDescent="0.2">
      <c r="A7" s="26" t="s">
        <v>43</v>
      </c>
      <c r="B7" s="13">
        <v>3</v>
      </c>
      <c r="C7" s="13">
        <v>14</v>
      </c>
      <c r="D7" s="12">
        <v>2</v>
      </c>
      <c r="E7" s="14">
        <v>1</v>
      </c>
      <c r="F7" s="13">
        <v>13</v>
      </c>
      <c r="G7" s="13">
        <v>28</v>
      </c>
      <c r="H7" s="12">
        <v>12</v>
      </c>
      <c r="I7" s="14">
        <v>6</v>
      </c>
      <c r="J7" s="13">
        <v>0</v>
      </c>
      <c r="K7" s="13">
        <v>0</v>
      </c>
      <c r="L7" s="12">
        <v>15</v>
      </c>
      <c r="M7" s="14">
        <v>6</v>
      </c>
      <c r="N7" s="13">
        <v>4</v>
      </c>
      <c r="O7" s="13">
        <v>6</v>
      </c>
      <c r="P7" s="12">
        <v>3</v>
      </c>
      <c r="Q7" s="14">
        <v>0</v>
      </c>
      <c r="R7" s="30">
        <v>43</v>
      </c>
      <c r="S7" s="23">
        <f>R7/X7</f>
        <v>0.27564102564102566</v>
      </c>
      <c r="T7" s="30">
        <f>B7+D7+F7+H7</f>
        <v>30</v>
      </c>
      <c r="U7" s="23">
        <f>T7/X7</f>
        <v>0.19230769230769232</v>
      </c>
      <c r="V7" s="30">
        <f>C7+E7+G7+I7</f>
        <v>49</v>
      </c>
      <c r="W7" s="23">
        <f>V7/X7</f>
        <v>0.3141025641025641</v>
      </c>
      <c r="X7" s="30">
        <f t="shared" ref="X7:X19" si="0">SUM(B7:R7)</f>
        <v>156</v>
      </c>
    </row>
    <row r="8" spans="1:24" s="10" customFormat="1" ht="15" customHeight="1" x14ac:dyDescent="0.2">
      <c r="A8" s="27" t="s">
        <v>44</v>
      </c>
      <c r="B8" s="16">
        <v>46</v>
      </c>
      <c r="C8" s="16">
        <v>31</v>
      </c>
      <c r="D8" s="15">
        <v>21</v>
      </c>
      <c r="E8" s="17">
        <v>17</v>
      </c>
      <c r="F8" s="16">
        <v>23</v>
      </c>
      <c r="G8" s="16">
        <v>24</v>
      </c>
      <c r="H8" s="15">
        <v>21</v>
      </c>
      <c r="I8" s="17">
        <v>18</v>
      </c>
      <c r="J8" s="16">
        <v>4</v>
      </c>
      <c r="K8" s="16">
        <v>1</v>
      </c>
      <c r="L8" s="15">
        <v>14</v>
      </c>
      <c r="M8" s="17">
        <v>11</v>
      </c>
      <c r="N8" s="16">
        <v>25</v>
      </c>
      <c r="O8" s="16">
        <v>12</v>
      </c>
      <c r="P8" s="15">
        <v>7</v>
      </c>
      <c r="Q8" s="17">
        <v>6</v>
      </c>
      <c r="R8" s="27">
        <v>74</v>
      </c>
      <c r="S8" s="23">
        <f t="shared" ref="S8:S20" si="1">R8/X8</f>
        <v>0.20845070422535211</v>
      </c>
      <c r="T8" s="30">
        <f t="shared" ref="T8:T20" si="2">B8+D8+F8+H8</f>
        <v>111</v>
      </c>
      <c r="U8" s="23">
        <f t="shared" ref="U8:U20" si="3">T8/X8</f>
        <v>0.3126760563380282</v>
      </c>
      <c r="V8" s="30">
        <f t="shared" ref="V8:V20" si="4">C8+E8+G8+I8</f>
        <v>90</v>
      </c>
      <c r="W8" s="23">
        <f t="shared" ref="W8:W20" si="5">V8/X8</f>
        <v>0.25352112676056338</v>
      </c>
      <c r="X8" s="30">
        <f t="shared" si="0"/>
        <v>355</v>
      </c>
    </row>
    <row r="9" spans="1:24" s="10" customFormat="1" ht="15" customHeight="1" x14ac:dyDescent="0.2">
      <c r="A9" s="27" t="s">
        <v>45</v>
      </c>
      <c r="B9" s="16">
        <v>39</v>
      </c>
      <c r="C9" s="16">
        <v>18</v>
      </c>
      <c r="D9" s="15">
        <v>54</v>
      </c>
      <c r="E9" s="17">
        <v>29</v>
      </c>
      <c r="F9" s="16">
        <v>57</v>
      </c>
      <c r="G9" s="16">
        <v>39</v>
      </c>
      <c r="H9" s="15">
        <v>79</v>
      </c>
      <c r="I9" s="17">
        <v>65</v>
      </c>
      <c r="J9" s="16">
        <v>9</v>
      </c>
      <c r="K9" s="16">
        <v>9</v>
      </c>
      <c r="L9" s="15">
        <v>19</v>
      </c>
      <c r="M9" s="17">
        <v>14</v>
      </c>
      <c r="N9" s="16">
        <v>18</v>
      </c>
      <c r="O9" s="16">
        <v>15</v>
      </c>
      <c r="P9" s="15">
        <v>5</v>
      </c>
      <c r="Q9" s="17">
        <v>3</v>
      </c>
      <c r="R9" s="30">
        <v>105</v>
      </c>
      <c r="S9" s="23">
        <f>R9/X9</f>
        <v>0.18197573656845753</v>
      </c>
      <c r="T9" s="30">
        <f t="shared" si="2"/>
        <v>229</v>
      </c>
      <c r="U9" s="23">
        <f t="shared" si="3"/>
        <v>0.39688041594454071</v>
      </c>
      <c r="V9" s="30">
        <f t="shared" si="4"/>
        <v>151</v>
      </c>
      <c r="W9" s="23">
        <f t="shared" si="5"/>
        <v>0.26169844020797228</v>
      </c>
      <c r="X9" s="30">
        <f t="shared" si="0"/>
        <v>577</v>
      </c>
    </row>
    <row r="10" spans="1:24" s="10" customFormat="1" ht="15" customHeight="1" x14ac:dyDescent="0.2">
      <c r="A10" s="27" t="s">
        <v>46</v>
      </c>
      <c r="B10" s="16">
        <v>4</v>
      </c>
      <c r="C10" s="16">
        <v>3</v>
      </c>
      <c r="D10" s="15">
        <v>6</v>
      </c>
      <c r="E10" s="17">
        <v>1</v>
      </c>
      <c r="F10" s="16">
        <v>7</v>
      </c>
      <c r="G10" s="16">
        <v>5</v>
      </c>
      <c r="H10" s="15">
        <v>3</v>
      </c>
      <c r="I10" s="17">
        <v>1</v>
      </c>
      <c r="J10" s="16">
        <v>1</v>
      </c>
      <c r="K10" s="16">
        <v>3</v>
      </c>
      <c r="L10" s="15">
        <v>1</v>
      </c>
      <c r="M10" s="17">
        <v>2</v>
      </c>
      <c r="N10" s="16">
        <v>2</v>
      </c>
      <c r="O10" s="16">
        <v>0</v>
      </c>
      <c r="P10" s="15">
        <v>0</v>
      </c>
      <c r="Q10" s="17">
        <v>0</v>
      </c>
      <c r="R10" s="30">
        <v>4</v>
      </c>
      <c r="S10" s="23">
        <f t="shared" si="1"/>
        <v>9.3023255813953487E-2</v>
      </c>
      <c r="T10" s="30">
        <f t="shared" si="2"/>
        <v>20</v>
      </c>
      <c r="U10" s="23">
        <f t="shared" si="3"/>
        <v>0.46511627906976744</v>
      </c>
      <c r="V10" s="30">
        <f t="shared" si="4"/>
        <v>10</v>
      </c>
      <c r="W10" s="23">
        <f t="shared" si="5"/>
        <v>0.23255813953488372</v>
      </c>
      <c r="X10" s="30">
        <f t="shared" si="0"/>
        <v>43</v>
      </c>
    </row>
    <row r="11" spans="1:24" s="10" customFormat="1" ht="15" customHeight="1" x14ac:dyDescent="0.2">
      <c r="A11" s="27" t="s">
        <v>47</v>
      </c>
      <c r="B11" s="16">
        <v>6</v>
      </c>
      <c r="C11" s="16">
        <v>0</v>
      </c>
      <c r="D11" s="15">
        <v>1</v>
      </c>
      <c r="E11" s="17">
        <v>1</v>
      </c>
      <c r="F11" s="16">
        <v>6</v>
      </c>
      <c r="G11" s="16">
        <v>12</v>
      </c>
      <c r="H11" s="15">
        <v>6</v>
      </c>
      <c r="I11" s="17">
        <v>4</v>
      </c>
      <c r="J11" s="16">
        <v>2</v>
      </c>
      <c r="K11" s="16">
        <v>1</v>
      </c>
      <c r="L11" s="15">
        <v>2</v>
      </c>
      <c r="M11" s="17">
        <v>4</v>
      </c>
      <c r="N11" s="16">
        <v>14</v>
      </c>
      <c r="O11" s="16">
        <v>3</v>
      </c>
      <c r="P11" s="15">
        <v>0</v>
      </c>
      <c r="Q11" s="17">
        <v>3</v>
      </c>
      <c r="R11" s="30">
        <v>17</v>
      </c>
      <c r="S11" s="23">
        <f t="shared" si="1"/>
        <v>0.2073170731707317</v>
      </c>
      <c r="T11" s="30">
        <f t="shared" si="2"/>
        <v>19</v>
      </c>
      <c r="U11" s="23">
        <f t="shared" si="3"/>
        <v>0.23170731707317074</v>
      </c>
      <c r="V11" s="30">
        <f t="shared" si="4"/>
        <v>17</v>
      </c>
      <c r="W11" s="23">
        <f t="shared" si="5"/>
        <v>0.2073170731707317</v>
      </c>
      <c r="X11" s="30">
        <f t="shared" si="0"/>
        <v>82</v>
      </c>
    </row>
    <row r="12" spans="1:24" s="10" customFormat="1" ht="15" customHeight="1" x14ac:dyDescent="0.2">
      <c r="A12" s="27" t="s">
        <v>48</v>
      </c>
      <c r="B12" s="16">
        <v>12</v>
      </c>
      <c r="C12" s="16">
        <v>11</v>
      </c>
      <c r="D12" s="15">
        <v>17</v>
      </c>
      <c r="E12" s="17">
        <v>11</v>
      </c>
      <c r="F12" s="16">
        <v>13</v>
      </c>
      <c r="G12" s="16">
        <v>14</v>
      </c>
      <c r="H12" s="15">
        <v>20</v>
      </c>
      <c r="I12" s="17">
        <v>23</v>
      </c>
      <c r="J12" s="16">
        <v>2</v>
      </c>
      <c r="K12" s="16">
        <v>7</v>
      </c>
      <c r="L12" s="15">
        <v>15</v>
      </c>
      <c r="M12" s="17">
        <v>6</v>
      </c>
      <c r="N12" s="16">
        <v>7</v>
      </c>
      <c r="O12" s="16">
        <v>5</v>
      </c>
      <c r="P12" s="15">
        <v>0</v>
      </c>
      <c r="Q12" s="17">
        <v>1</v>
      </c>
      <c r="R12" s="30">
        <v>27</v>
      </c>
      <c r="S12" s="23">
        <f t="shared" si="1"/>
        <v>0.14136125654450263</v>
      </c>
      <c r="T12" s="30">
        <f t="shared" si="2"/>
        <v>62</v>
      </c>
      <c r="U12" s="23">
        <f t="shared" si="3"/>
        <v>0.32460732984293195</v>
      </c>
      <c r="V12" s="30">
        <f t="shared" si="4"/>
        <v>59</v>
      </c>
      <c r="W12" s="23">
        <f t="shared" si="5"/>
        <v>0.30890052356020942</v>
      </c>
      <c r="X12" s="30">
        <f t="shared" si="0"/>
        <v>191</v>
      </c>
    </row>
    <row r="13" spans="1:24" s="10" customFormat="1" ht="15" customHeight="1" x14ac:dyDescent="0.2">
      <c r="A13" s="27" t="s">
        <v>49</v>
      </c>
      <c r="B13" s="16">
        <v>7</v>
      </c>
      <c r="C13" s="16">
        <v>10</v>
      </c>
      <c r="D13" s="15">
        <v>1</v>
      </c>
      <c r="E13" s="17">
        <v>5</v>
      </c>
      <c r="F13" s="16">
        <v>8</v>
      </c>
      <c r="G13" s="16">
        <v>15</v>
      </c>
      <c r="H13" s="15">
        <v>38</v>
      </c>
      <c r="I13" s="17">
        <v>35</v>
      </c>
      <c r="J13" s="16">
        <v>8</v>
      </c>
      <c r="K13" s="16">
        <v>5</v>
      </c>
      <c r="L13" s="15">
        <v>1</v>
      </c>
      <c r="M13" s="17">
        <v>7</v>
      </c>
      <c r="N13" s="16">
        <v>8</v>
      </c>
      <c r="O13" s="16">
        <v>9</v>
      </c>
      <c r="P13" s="15">
        <v>8</v>
      </c>
      <c r="Q13" s="17">
        <v>1</v>
      </c>
      <c r="R13" s="30">
        <v>83</v>
      </c>
      <c r="S13" s="23">
        <f t="shared" si="1"/>
        <v>0.33333333333333331</v>
      </c>
      <c r="T13" s="30">
        <f t="shared" si="2"/>
        <v>54</v>
      </c>
      <c r="U13" s="23">
        <f t="shared" si="3"/>
        <v>0.21686746987951808</v>
      </c>
      <c r="V13" s="30">
        <f t="shared" si="4"/>
        <v>65</v>
      </c>
      <c r="W13" s="23">
        <f t="shared" si="5"/>
        <v>0.26104417670682734</v>
      </c>
      <c r="X13" s="30">
        <f t="shared" si="0"/>
        <v>249</v>
      </c>
    </row>
    <row r="14" spans="1:24" s="10" customFormat="1" ht="15" customHeight="1" x14ac:dyDescent="0.2">
      <c r="A14" s="27" t="s">
        <v>50</v>
      </c>
      <c r="B14" s="16">
        <v>19</v>
      </c>
      <c r="C14" s="16">
        <v>11</v>
      </c>
      <c r="D14" s="15">
        <v>11</v>
      </c>
      <c r="E14" s="17">
        <v>11</v>
      </c>
      <c r="F14" s="16">
        <v>16</v>
      </c>
      <c r="G14" s="16">
        <v>26</v>
      </c>
      <c r="H14" s="15">
        <v>11</v>
      </c>
      <c r="I14" s="17">
        <v>18</v>
      </c>
      <c r="J14" s="16">
        <v>5</v>
      </c>
      <c r="K14" s="16">
        <v>2</v>
      </c>
      <c r="L14" s="15">
        <v>18</v>
      </c>
      <c r="M14" s="17">
        <v>4</v>
      </c>
      <c r="N14" s="16">
        <v>12</v>
      </c>
      <c r="O14" s="16">
        <v>8</v>
      </c>
      <c r="P14" s="15">
        <v>1</v>
      </c>
      <c r="Q14" s="17">
        <v>1</v>
      </c>
      <c r="R14" s="30">
        <v>75</v>
      </c>
      <c r="S14" s="23">
        <f t="shared" si="1"/>
        <v>0.30120481927710846</v>
      </c>
      <c r="T14" s="30">
        <f t="shared" si="2"/>
        <v>57</v>
      </c>
      <c r="U14" s="23">
        <f t="shared" si="3"/>
        <v>0.2289156626506024</v>
      </c>
      <c r="V14" s="30">
        <f t="shared" si="4"/>
        <v>66</v>
      </c>
      <c r="W14" s="23">
        <f t="shared" si="5"/>
        <v>0.26506024096385544</v>
      </c>
      <c r="X14" s="30">
        <f t="shared" si="0"/>
        <v>249</v>
      </c>
    </row>
    <row r="15" spans="1:24" s="10" customFormat="1" ht="15" customHeight="1" x14ac:dyDescent="0.2">
      <c r="A15" s="27" t="s">
        <v>51</v>
      </c>
      <c r="B15" s="16">
        <v>23</v>
      </c>
      <c r="C15" s="16">
        <v>14</v>
      </c>
      <c r="D15" s="15">
        <v>20</v>
      </c>
      <c r="E15" s="17">
        <v>24</v>
      </c>
      <c r="F15" s="16">
        <v>10</v>
      </c>
      <c r="G15" s="16">
        <v>10</v>
      </c>
      <c r="H15" s="15">
        <v>14</v>
      </c>
      <c r="I15" s="17">
        <v>8</v>
      </c>
      <c r="J15" s="16">
        <v>6</v>
      </c>
      <c r="K15" s="16">
        <v>4</v>
      </c>
      <c r="L15" s="15">
        <v>14</v>
      </c>
      <c r="M15" s="17">
        <v>7</v>
      </c>
      <c r="N15" s="16">
        <v>7</v>
      </c>
      <c r="O15" s="16">
        <v>20</v>
      </c>
      <c r="P15" s="15">
        <v>2</v>
      </c>
      <c r="Q15" s="17">
        <v>0</v>
      </c>
      <c r="R15" s="30">
        <v>33</v>
      </c>
      <c r="S15" s="23">
        <f t="shared" si="1"/>
        <v>0.15277777777777779</v>
      </c>
      <c r="T15" s="30">
        <f t="shared" si="2"/>
        <v>67</v>
      </c>
      <c r="U15" s="23">
        <f t="shared" si="3"/>
        <v>0.31018518518518517</v>
      </c>
      <c r="V15" s="30">
        <f t="shared" si="4"/>
        <v>56</v>
      </c>
      <c r="W15" s="23">
        <f t="shared" si="5"/>
        <v>0.25925925925925924</v>
      </c>
      <c r="X15" s="30">
        <f t="shared" si="0"/>
        <v>216</v>
      </c>
    </row>
    <row r="16" spans="1:24" s="10" customFormat="1" ht="15" customHeight="1" x14ac:dyDescent="0.2">
      <c r="A16" s="27" t="s">
        <v>52</v>
      </c>
      <c r="B16" s="16">
        <v>99</v>
      </c>
      <c r="C16" s="16">
        <v>49</v>
      </c>
      <c r="D16" s="15">
        <v>28</v>
      </c>
      <c r="E16" s="17">
        <v>23</v>
      </c>
      <c r="F16" s="16">
        <v>24</v>
      </c>
      <c r="G16" s="16">
        <v>45</v>
      </c>
      <c r="H16" s="15">
        <v>81</v>
      </c>
      <c r="I16" s="17">
        <v>62</v>
      </c>
      <c r="J16" s="16">
        <v>4</v>
      </c>
      <c r="K16" s="16">
        <v>7</v>
      </c>
      <c r="L16" s="15">
        <v>25</v>
      </c>
      <c r="M16" s="17">
        <v>14</v>
      </c>
      <c r="N16" s="16">
        <v>15</v>
      </c>
      <c r="O16" s="16">
        <v>21</v>
      </c>
      <c r="P16" s="15">
        <v>3</v>
      </c>
      <c r="Q16" s="17">
        <v>8</v>
      </c>
      <c r="R16" s="30">
        <v>151</v>
      </c>
      <c r="S16" s="23">
        <f t="shared" si="1"/>
        <v>0.2291350531107739</v>
      </c>
      <c r="T16" s="30">
        <f t="shared" si="2"/>
        <v>232</v>
      </c>
      <c r="U16" s="23">
        <f t="shared" si="3"/>
        <v>0.35204855842185129</v>
      </c>
      <c r="V16" s="30">
        <f t="shared" si="4"/>
        <v>179</v>
      </c>
      <c r="W16" s="23">
        <f t="shared" si="5"/>
        <v>0.27162367223065248</v>
      </c>
      <c r="X16" s="30">
        <f t="shared" si="0"/>
        <v>659</v>
      </c>
    </row>
    <row r="17" spans="1:24" s="10" customFormat="1" ht="15" customHeight="1" x14ac:dyDescent="0.2">
      <c r="A17" s="27" t="s">
        <v>53</v>
      </c>
      <c r="B17" s="16">
        <v>107</v>
      </c>
      <c r="C17" s="16">
        <v>43</v>
      </c>
      <c r="D17" s="15">
        <v>51</v>
      </c>
      <c r="E17" s="17">
        <v>28</v>
      </c>
      <c r="F17" s="16">
        <v>100</v>
      </c>
      <c r="G17" s="16">
        <v>97</v>
      </c>
      <c r="H17" s="15">
        <v>126</v>
      </c>
      <c r="I17" s="17">
        <v>130</v>
      </c>
      <c r="J17" s="16">
        <v>18</v>
      </c>
      <c r="K17" s="16">
        <v>13</v>
      </c>
      <c r="L17" s="15">
        <v>25</v>
      </c>
      <c r="M17" s="17">
        <v>16</v>
      </c>
      <c r="N17" s="16">
        <v>28</v>
      </c>
      <c r="O17" s="16">
        <v>52</v>
      </c>
      <c r="P17" s="15">
        <v>8</v>
      </c>
      <c r="Q17" s="17">
        <v>11</v>
      </c>
      <c r="R17" s="30">
        <v>266</v>
      </c>
      <c r="S17" s="23">
        <f t="shared" si="1"/>
        <v>0.23771224307417338</v>
      </c>
      <c r="T17" s="30">
        <f t="shared" si="2"/>
        <v>384</v>
      </c>
      <c r="U17" s="23">
        <f t="shared" si="3"/>
        <v>0.34316353887399464</v>
      </c>
      <c r="V17" s="30">
        <f t="shared" si="4"/>
        <v>298</v>
      </c>
      <c r="W17" s="23">
        <f t="shared" si="5"/>
        <v>0.26630920464700625</v>
      </c>
      <c r="X17" s="30">
        <f t="shared" si="0"/>
        <v>1119</v>
      </c>
    </row>
    <row r="18" spans="1:24" s="10" customFormat="1" ht="15" customHeight="1" x14ac:dyDescent="0.2">
      <c r="A18" s="27" t="s">
        <v>54</v>
      </c>
      <c r="B18" s="16">
        <v>11</v>
      </c>
      <c r="C18" s="16">
        <v>2</v>
      </c>
      <c r="D18" s="15">
        <v>2</v>
      </c>
      <c r="E18" s="17">
        <v>2</v>
      </c>
      <c r="F18" s="16">
        <v>12</v>
      </c>
      <c r="G18" s="16">
        <v>21</v>
      </c>
      <c r="H18" s="15">
        <v>2</v>
      </c>
      <c r="I18" s="17">
        <v>7</v>
      </c>
      <c r="J18" s="16">
        <v>2</v>
      </c>
      <c r="K18" s="16">
        <v>2</v>
      </c>
      <c r="L18" s="15">
        <v>5</v>
      </c>
      <c r="M18" s="17">
        <v>7</v>
      </c>
      <c r="N18" s="16">
        <v>5</v>
      </c>
      <c r="O18" s="16">
        <v>0</v>
      </c>
      <c r="P18" s="15">
        <v>0</v>
      </c>
      <c r="Q18" s="17">
        <v>3</v>
      </c>
      <c r="R18" s="30">
        <v>24</v>
      </c>
      <c r="S18" s="23">
        <f t="shared" si="1"/>
        <v>0.22429906542056074</v>
      </c>
      <c r="T18" s="30">
        <f t="shared" si="2"/>
        <v>27</v>
      </c>
      <c r="U18" s="23">
        <f t="shared" si="3"/>
        <v>0.25233644859813081</v>
      </c>
      <c r="V18" s="30">
        <f t="shared" si="4"/>
        <v>32</v>
      </c>
      <c r="W18" s="23">
        <f t="shared" si="5"/>
        <v>0.29906542056074764</v>
      </c>
      <c r="X18" s="30">
        <f t="shared" si="0"/>
        <v>107</v>
      </c>
    </row>
    <row r="19" spans="1:24" s="10" customFormat="1" ht="15" customHeight="1" thickBot="1" x14ac:dyDescent="0.25">
      <c r="A19" s="27" t="s">
        <v>55</v>
      </c>
      <c r="B19" s="19">
        <v>4</v>
      </c>
      <c r="C19" s="19">
        <v>0</v>
      </c>
      <c r="D19" s="18">
        <v>6</v>
      </c>
      <c r="E19" s="20">
        <v>1</v>
      </c>
      <c r="F19" s="19">
        <v>6</v>
      </c>
      <c r="G19" s="19">
        <v>4</v>
      </c>
      <c r="H19" s="18">
        <v>2</v>
      </c>
      <c r="I19" s="20">
        <v>1</v>
      </c>
      <c r="J19" s="19">
        <v>0</v>
      </c>
      <c r="K19" s="19">
        <v>0</v>
      </c>
      <c r="L19" s="18">
        <v>5</v>
      </c>
      <c r="M19" s="20">
        <v>3</v>
      </c>
      <c r="N19" s="19">
        <v>5</v>
      </c>
      <c r="O19" s="19">
        <v>0</v>
      </c>
      <c r="P19" s="18">
        <v>0</v>
      </c>
      <c r="Q19" s="20">
        <v>0</v>
      </c>
      <c r="R19" s="30">
        <v>11</v>
      </c>
      <c r="S19" s="23">
        <f t="shared" si="1"/>
        <v>0.22916666666666666</v>
      </c>
      <c r="T19" s="30">
        <f t="shared" si="2"/>
        <v>18</v>
      </c>
      <c r="U19" s="23">
        <f t="shared" si="3"/>
        <v>0.375</v>
      </c>
      <c r="V19" s="30">
        <f t="shared" si="4"/>
        <v>6</v>
      </c>
      <c r="W19" s="23">
        <f t="shared" si="5"/>
        <v>0.125</v>
      </c>
      <c r="X19" s="30">
        <f t="shared" si="0"/>
        <v>48</v>
      </c>
    </row>
    <row r="20" spans="1:24" s="10" customFormat="1" ht="19.5" customHeight="1" thickBot="1" x14ac:dyDescent="0.25">
      <c r="A20" s="32" t="s">
        <v>76</v>
      </c>
      <c r="B20" s="25">
        <f t="shared" ref="B20:R20" si="6">SUM(B7:B19)</f>
        <v>380</v>
      </c>
      <c r="C20" s="25">
        <f t="shared" si="6"/>
        <v>206</v>
      </c>
      <c r="D20" s="25">
        <f t="shared" si="6"/>
        <v>220</v>
      </c>
      <c r="E20" s="25">
        <f t="shared" si="6"/>
        <v>154</v>
      </c>
      <c r="F20" s="25">
        <f t="shared" si="6"/>
        <v>295</v>
      </c>
      <c r="G20" s="25">
        <f t="shared" si="6"/>
        <v>340</v>
      </c>
      <c r="H20" s="25">
        <f t="shared" si="6"/>
        <v>415</v>
      </c>
      <c r="I20" s="25">
        <f t="shared" si="6"/>
        <v>378</v>
      </c>
      <c r="J20" s="25">
        <f t="shared" si="6"/>
        <v>61</v>
      </c>
      <c r="K20" s="25">
        <f t="shared" si="6"/>
        <v>54</v>
      </c>
      <c r="L20" s="25">
        <f t="shared" si="6"/>
        <v>159</v>
      </c>
      <c r="M20" s="25">
        <f t="shared" si="6"/>
        <v>101</v>
      </c>
      <c r="N20" s="25">
        <f t="shared" si="6"/>
        <v>150</v>
      </c>
      <c r="O20" s="25">
        <f t="shared" si="6"/>
        <v>151</v>
      </c>
      <c r="P20" s="25">
        <f t="shared" si="6"/>
        <v>37</v>
      </c>
      <c r="Q20" s="25">
        <f t="shared" si="6"/>
        <v>37</v>
      </c>
      <c r="R20" s="32">
        <f t="shared" si="6"/>
        <v>913</v>
      </c>
      <c r="S20" s="33">
        <f t="shared" si="1"/>
        <v>0.22537645025919525</v>
      </c>
      <c r="T20" s="34">
        <f t="shared" si="2"/>
        <v>1310</v>
      </c>
      <c r="U20" s="33">
        <f t="shared" si="3"/>
        <v>0.32337694396445321</v>
      </c>
      <c r="V20" s="34">
        <f t="shared" si="4"/>
        <v>1078</v>
      </c>
      <c r="W20" s="33">
        <f t="shared" si="5"/>
        <v>0.26610713404097752</v>
      </c>
      <c r="X20" s="32">
        <f>SUM(X7:X19)</f>
        <v>4051</v>
      </c>
    </row>
  </sheetData>
  <mergeCells count="18">
    <mergeCell ref="X5:X6"/>
    <mergeCell ref="B5:C5"/>
    <mergeCell ref="D5:E5"/>
    <mergeCell ref="F5:G5"/>
    <mergeCell ref="H5:I5"/>
    <mergeCell ref="W5:W6"/>
    <mergeCell ref="U5:U6"/>
    <mergeCell ref="S5:S6"/>
    <mergeCell ref="N5:O5"/>
    <mergeCell ref="P5:Q5"/>
    <mergeCell ref="J5:K5"/>
    <mergeCell ref="L5:M5"/>
    <mergeCell ref="A1:C1"/>
    <mergeCell ref="A5:A6"/>
    <mergeCell ref="R5:R6"/>
    <mergeCell ref="T5:T6"/>
    <mergeCell ref="V5:V6"/>
    <mergeCell ref="A2:C2"/>
  </mergeCells>
  <printOptions gridLines="1" gridLinesSet="0"/>
  <pageMargins left="0.75" right="0.75" top="1" bottom="1" header="0.5" footer="0.5"/>
  <pageSetup paperSize="9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4"/>
  <sheetViews>
    <sheetView workbookViewId="0">
      <selection activeCell="E11" sqref="E11"/>
    </sheetView>
  </sheetViews>
  <sheetFormatPr baseColWidth="10" defaultRowHeight="12.75" x14ac:dyDescent="0.2"/>
  <sheetData>
    <row r="1" spans="2:18" x14ac:dyDescent="0.2">
      <c r="B1" s="59" t="s">
        <v>86</v>
      </c>
      <c r="C1" s="59" t="s">
        <v>86</v>
      </c>
      <c r="D1" s="59" t="s">
        <v>86</v>
      </c>
      <c r="E1" s="59" t="s">
        <v>86</v>
      </c>
      <c r="F1" s="59" t="s">
        <v>86</v>
      </c>
      <c r="G1" s="59" t="s">
        <v>86</v>
      </c>
      <c r="H1" s="59" t="s">
        <v>86</v>
      </c>
      <c r="I1" s="59" t="s">
        <v>86</v>
      </c>
      <c r="J1" s="59" t="s">
        <v>86</v>
      </c>
      <c r="K1" s="59" t="s">
        <v>86</v>
      </c>
      <c r="L1" s="59" t="s">
        <v>86</v>
      </c>
      <c r="M1" s="59" t="s">
        <v>86</v>
      </c>
      <c r="N1" s="59" t="s">
        <v>86</v>
      </c>
      <c r="O1" s="59" t="s">
        <v>86</v>
      </c>
      <c r="P1" s="59" t="s">
        <v>86</v>
      </c>
      <c r="Q1" s="59" t="s">
        <v>86</v>
      </c>
      <c r="R1" s="59" t="s">
        <v>86</v>
      </c>
    </row>
    <row r="2" spans="2:18" x14ac:dyDescent="0.2">
      <c r="B2" t="str">
        <f>Porrentruy!A7</f>
        <v>Alle</v>
      </c>
      <c r="C2">
        <f>Porrentruy!B7</f>
        <v>5</v>
      </c>
      <c r="D2">
        <f>Porrentruy!C7</f>
        <v>8</v>
      </c>
      <c r="E2">
        <f>Porrentruy!D7</f>
        <v>70</v>
      </c>
      <c r="F2">
        <f>Porrentruy!E7</f>
        <v>54</v>
      </c>
      <c r="G2">
        <f>Porrentruy!F7</f>
        <v>208</v>
      </c>
      <c r="H2">
        <f>Porrentruy!G7</f>
        <v>196</v>
      </c>
      <c r="I2">
        <f>Porrentruy!H7</f>
        <v>51</v>
      </c>
      <c r="J2">
        <f>Porrentruy!I7</f>
        <v>32</v>
      </c>
      <c r="K2">
        <f>Porrentruy!J7</f>
        <v>1</v>
      </c>
      <c r="L2">
        <f>Porrentruy!K7</f>
        <v>5</v>
      </c>
      <c r="M2">
        <f>Porrentruy!L7</f>
        <v>8</v>
      </c>
      <c r="N2">
        <f>Porrentruy!M7</f>
        <v>10</v>
      </c>
      <c r="O2">
        <f>Porrentruy!N7</f>
        <v>8</v>
      </c>
      <c r="P2">
        <f>Porrentruy!O7</f>
        <v>7</v>
      </c>
      <c r="Q2">
        <f>Porrentruy!P7</f>
        <v>10</v>
      </c>
      <c r="R2">
        <f>Porrentruy!Q7</f>
        <v>8</v>
      </c>
    </row>
    <row r="3" spans="2:18" x14ac:dyDescent="0.2">
      <c r="B3" t="str">
        <f>Porrentruy!A9</f>
        <v>Basse-Allaine</v>
      </c>
      <c r="C3">
        <f>Porrentruy!B9</f>
        <v>4</v>
      </c>
      <c r="D3">
        <f>Porrentruy!C9</f>
        <v>8</v>
      </c>
      <c r="E3">
        <f>Porrentruy!D9</f>
        <v>63</v>
      </c>
      <c r="F3">
        <f>Porrentruy!E9</f>
        <v>35</v>
      </c>
      <c r="G3">
        <f>Porrentruy!F9</f>
        <v>98</v>
      </c>
      <c r="H3">
        <f>Porrentruy!G9</f>
        <v>65</v>
      </c>
      <c r="I3">
        <f>Porrentruy!H9</f>
        <v>44</v>
      </c>
      <c r="J3">
        <f>Porrentruy!I9</f>
        <v>23</v>
      </c>
      <c r="K3">
        <f>Porrentruy!J9</f>
        <v>1</v>
      </c>
      <c r="L3">
        <f>Porrentruy!K9</f>
        <v>1</v>
      </c>
      <c r="M3">
        <f>Porrentruy!L9</f>
        <v>16</v>
      </c>
      <c r="N3">
        <f>Porrentruy!M9</f>
        <v>5</v>
      </c>
      <c r="O3">
        <f>Porrentruy!N9</f>
        <v>5</v>
      </c>
      <c r="P3">
        <f>Porrentruy!O9</f>
        <v>5</v>
      </c>
      <c r="Q3">
        <f>Porrentruy!P9</f>
        <v>5</v>
      </c>
      <c r="R3">
        <f>Porrentruy!Q9</f>
        <v>4</v>
      </c>
    </row>
    <row r="4" spans="2:18" x14ac:dyDescent="0.2">
      <c r="B4" t="str">
        <f>Porrentruy!A10</f>
        <v>Beurnevésin</v>
      </c>
      <c r="C4">
        <f>Porrentruy!B10</f>
        <v>1</v>
      </c>
      <c r="D4">
        <f>Porrentruy!C10</f>
        <v>0</v>
      </c>
      <c r="E4">
        <f>Porrentruy!D10</f>
        <v>4</v>
      </c>
      <c r="F4">
        <f>Porrentruy!E10</f>
        <v>4</v>
      </c>
      <c r="G4">
        <f>Porrentruy!F10</f>
        <v>8</v>
      </c>
      <c r="H4">
        <f>Porrentruy!G10</f>
        <v>3</v>
      </c>
      <c r="I4">
        <f>Porrentruy!H10</f>
        <v>5</v>
      </c>
      <c r="J4">
        <f>Porrentruy!I10</f>
        <v>2</v>
      </c>
      <c r="K4">
        <f>Porrentruy!J10</f>
        <v>1</v>
      </c>
      <c r="L4">
        <f>Porrentruy!K10</f>
        <v>0</v>
      </c>
      <c r="M4">
        <f>Porrentruy!L10</f>
        <v>3</v>
      </c>
      <c r="N4">
        <f>Porrentruy!M10</f>
        <v>2</v>
      </c>
      <c r="O4">
        <f>Porrentruy!N10</f>
        <v>3</v>
      </c>
      <c r="P4">
        <f>Porrentruy!O10</f>
        <v>0</v>
      </c>
      <c r="Q4">
        <f>Porrentruy!P10</f>
        <v>0</v>
      </c>
      <c r="R4">
        <f>Porrentruy!Q10</f>
        <v>2</v>
      </c>
    </row>
    <row r="5" spans="2:18" x14ac:dyDescent="0.2">
      <c r="B5" t="str">
        <f>Delémont!A7</f>
        <v>Boécourt</v>
      </c>
      <c r="C5">
        <f>Delémont!B7</f>
        <v>8</v>
      </c>
      <c r="D5">
        <f>Delémont!C7</f>
        <v>9</v>
      </c>
      <c r="E5">
        <f>Delémont!D7</f>
        <v>20</v>
      </c>
      <c r="F5">
        <f>Delémont!E7</f>
        <v>25</v>
      </c>
      <c r="G5">
        <f>Delémont!F7</f>
        <v>20</v>
      </c>
      <c r="H5">
        <f>Delémont!G7</f>
        <v>29</v>
      </c>
      <c r="I5">
        <f>Delémont!H7</f>
        <v>27</v>
      </c>
      <c r="J5">
        <f>Delémont!I7</f>
        <v>30</v>
      </c>
      <c r="K5">
        <f>Delémont!J7</f>
        <v>2</v>
      </c>
      <c r="L5">
        <f>Delémont!K7</f>
        <v>1</v>
      </c>
      <c r="M5">
        <f>Delémont!L7</f>
        <v>13</v>
      </c>
      <c r="N5">
        <f>Delémont!M7</f>
        <v>16</v>
      </c>
      <c r="O5">
        <f>Delémont!N7</f>
        <v>12</v>
      </c>
      <c r="P5">
        <f>Delémont!O7</f>
        <v>10</v>
      </c>
      <c r="Q5">
        <f>Delémont!P7</f>
        <v>4</v>
      </c>
      <c r="R5">
        <f>Delémont!Q7</f>
        <v>10</v>
      </c>
    </row>
    <row r="6" spans="2:18" x14ac:dyDescent="0.2">
      <c r="B6" t="str">
        <f>Porrentruy!A11</f>
        <v>Boncourt</v>
      </c>
      <c r="C6">
        <f>Porrentruy!B11</f>
        <v>34</v>
      </c>
      <c r="D6">
        <f>Porrentruy!C11</f>
        <v>29</v>
      </c>
      <c r="E6">
        <f>Porrentruy!D11</f>
        <v>40</v>
      </c>
      <c r="F6">
        <f>Porrentruy!E11</f>
        <v>20</v>
      </c>
      <c r="G6">
        <f>Porrentruy!F11</f>
        <v>76</v>
      </c>
      <c r="H6">
        <f>Porrentruy!G11</f>
        <v>78</v>
      </c>
      <c r="I6">
        <f>Porrentruy!H11</f>
        <v>46</v>
      </c>
      <c r="J6">
        <f>Porrentruy!I11</f>
        <v>25</v>
      </c>
      <c r="K6">
        <f>Porrentruy!J11</f>
        <v>0</v>
      </c>
      <c r="L6">
        <f>Porrentruy!K11</f>
        <v>1</v>
      </c>
      <c r="M6">
        <f>Porrentruy!L11</f>
        <v>27</v>
      </c>
      <c r="N6">
        <f>Porrentruy!M11</f>
        <v>13</v>
      </c>
      <c r="O6">
        <f>Porrentruy!N11</f>
        <v>13</v>
      </c>
      <c r="P6">
        <f>Porrentruy!O11</f>
        <v>7</v>
      </c>
      <c r="Q6">
        <f>Porrentruy!P11</f>
        <v>6</v>
      </c>
      <c r="R6">
        <f>Porrentruy!Q11</f>
        <v>2</v>
      </c>
    </row>
    <row r="7" spans="2:18" x14ac:dyDescent="0.2">
      <c r="B7" t="str">
        <f>Porrentruy!A12</f>
        <v>Bonfol</v>
      </c>
      <c r="C7">
        <f>Porrentruy!B12</f>
        <v>6</v>
      </c>
      <c r="D7">
        <f>Porrentruy!C12</f>
        <v>0</v>
      </c>
      <c r="E7">
        <f>Porrentruy!D12</f>
        <v>36</v>
      </c>
      <c r="F7">
        <f>Porrentruy!E12</f>
        <v>29</v>
      </c>
      <c r="G7">
        <f>Porrentruy!F12</f>
        <v>29</v>
      </c>
      <c r="H7">
        <f>Porrentruy!G12</f>
        <v>19</v>
      </c>
      <c r="I7">
        <f>Porrentruy!H12</f>
        <v>23</v>
      </c>
      <c r="J7">
        <f>Porrentruy!I12</f>
        <v>6</v>
      </c>
      <c r="K7">
        <f>Porrentruy!J12</f>
        <v>5</v>
      </c>
      <c r="L7">
        <f>Porrentruy!K12</f>
        <v>0</v>
      </c>
      <c r="M7">
        <f>Porrentruy!L12</f>
        <v>23</v>
      </c>
      <c r="N7">
        <f>Porrentruy!M12</f>
        <v>18</v>
      </c>
      <c r="O7">
        <f>Porrentruy!N12</f>
        <v>9</v>
      </c>
      <c r="P7">
        <f>Porrentruy!O12</f>
        <v>6</v>
      </c>
      <c r="Q7">
        <f>Porrentruy!P12</f>
        <v>5</v>
      </c>
      <c r="R7">
        <f>Porrentruy!Q12</f>
        <v>0</v>
      </c>
    </row>
    <row r="8" spans="2:18" x14ac:dyDescent="0.2">
      <c r="B8" t="str">
        <f>Delémont!A8</f>
        <v>Bourrignon</v>
      </c>
      <c r="C8">
        <f>Delémont!B8</f>
        <v>6</v>
      </c>
      <c r="D8">
        <f>Delémont!C8</f>
        <v>2</v>
      </c>
      <c r="E8">
        <f>Delémont!D8</f>
        <v>2</v>
      </c>
      <c r="F8">
        <f>Delémont!E8</f>
        <v>2</v>
      </c>
      <c r="G8">
        <f>Delémont!F8</f>
        <v>15</v>
      </c>
      <c r="H8">
        <f>Delémont!G8</f>
        <v>19</v>
      </c>
      <c r="I8">
        <f>Delémont!H8</f>
        <v>5</v>
      </c>
      <c r="J8">
        <f>Delémont!I8</f>
        <v>10</v>
      </c>
      <c r="K8">
        <f>Delémont!J8</f>
        <v>0</v>
      </c>
      <c r="L8">
        <f>Delémont!K8</f>
        <v>1</v>
      </c>
      <c r="M8">
        <f>Delémont!L8</f>
        <v>5</v>
      </c>
      <c r="N8">
        <f>Delémont!M8</f>
        <v>24</v>
      </c>
      <c r="O8">
        <f>Delémont!N8</f>
        <v>3</v>
      </c>
      <c r="P8">
        <f>Delémont!O8</f>
        <v>7</v>
      </c>
      <c r="Q8">
        <f>Delémont!P8</f>
        <v>1</v>
      </c>
      <c r="R8">
        <f>Delémont!Q8</f>
        <v>5</v>
      </c>
    </row>
    <row r="9" spans="2:18" x14ac:dyDescent="0.2">
      <c r="B9" t="str">
        <f>Porrentruy!A13</f>
        <v>Bure</v>
      </c>
      <c r="C9">
        <f>Porrentruy!B13</f>
        <v>6</v>
      </c>
      <c r="D9">
        <f>Porrentruy!C13</f>
        <v>1</v>
      </c>
      <c r="E9">
        <f>Porrentruy!D13</f>
        <v>80</v>
      </c>
      <c r="F9">
        <f>Porrentruy!E13</f>
        <v>21</v>
      </c>
      <c r="G9">
        <f>Porrentruy!F13</f>
        <v>86</v>
      </c>
      <c r="H9">
        <f>Porrentruy!G13</f>
        <v>31</v>
      </c>
      <c r="I9">
        <f>Porrentruy!H13</f>
        <v>9</v>
      </c>
      <c r="J9">
        <f>Porrentruy!I13</f>
        <v>5</v>
      </c>
      <c r="K9">
        <f>Porrentruy!J13</f>
        <v>0</v>
      </c>
      <c r="L9">
        <f>Porrentruy!K13</f>
        <v>1</v>
      </c>
      <c r="M9">
        <f>Porrentruy!L13</f>
        <v>17</v>
      </c>
      <c r="N9">
        <f>Porrentruy!M13</f>
        <v>3</v>
      </c>
      <c r="O9">
        <f>Porrentruy!N13</f>
        <v>8</v>
      </c>
      <c r="P9">
        <f>Porrentruy!O13</f>
        <v>2</v>
      </c>
      <c r="Q9">
        <f>Porrentruy!P13</f>
        <v>3</v>
      </c>
      <c r="R9">
        <f>Porrentruy!Q13</f>
        <v>2</v>
      </c>
    </row>
    <row r="10" spans="2:18" x14ac:dyDescent="0.2">
      <c r="B10" t="str">
        <f>Delémont!A9</f>
        <v>Châtillon</v>
      </c>
      <c r="C10">
        <f>Delémont!B9</f>
        <v>8</v>
      </c>
      <c r="D10">
        <f>Delémont!C9</f>
        <v>5</v>
      </c>
      <c r="E10">
        <f>Delémont!D9</f>
        <v>7</v>
      </c>
      <c r="F10">
        <f>Delémont!E9</f>
        <v>7</v>
      </c>
      <c r="G10">
        <f>Delémont!F9</f>
        <v>16</v>
      </c>
      <c r="H10">
        <f>Delémont!G9</f>
        <v>24</v>
      </c>
      <c r="I10">
        <f>Delémont!H9</f>
        <v>8</v>
      </c>
      <c r="J10">
        <f>Delémont!I9</f>
        <v>19</v>
      </c>
      <c r="K10">
        <f>Delémont!J9</f>
        <v>3</v>
      </c>
      <c r="L10">
        <f>Delémont!K9</f>
        <v>0</v>
      </c>
      <c r="M10">
        <f>Delémont!L9</f>
        <v>7</v>
      </c>
      <c r="N10">
        <f>Delémont!M9</f>
        <v>11</v>
      </c>
      <c r="O10">
        <f>Delémont!N9</f>
        <v>3</v>
      </c>
      <c r="P10">
        <f>Delémont!O9</f>
        <v>4</v>
      </c>
      <c r="Q10">
        <f>Delémont!P9</f>
        <v>2</v>
      </c>
      <c r="R10">
        <f>Delémont!Q9</f>
        <v>4</v>
      </c>
    </row>
    <row r="11" spans="2:18" x14ac:dyDescent="0.2">
      <c r="B11" t="str">
        <f>Porrentruy!A14</f>
        <v>Clos du Doubs</v>
      </c>
      <c r="C11">
        <f>Porrentruy!B14</f>
        <v>13</v>
      </c>
      <c r="D11">
        <f>Porrentruy!C14</f>
        <v>15</v>
      </c>
      <c r="E11">
        <f>Porrentruy!D14</f>
        <v>27</v>
      </c>
      <c r="F11">
        <f>Porrentruy!E14</f>
        <v>12</v>
      </c>
      <c r="G11">
        <f>Porrentruy!F14</f>
        <v>91</v>
      </c>
      <c r="H11">
        <f>Porrentruy!G14</f>
        <v>71</v>
      </c>
      <c r="I11">
        <f>Porrentruy!H14</f>
        <v>41</v>
      </c>
      <c r="J11">
        <f>Porrentruy!I14</f>
        <v>43</v>
      </c>
      <c r="K11">
        <f>Porrentruy!J14</f>
        <v>1</v>
      </c>
      <c r="L11">
        <f>Porrentruy!K14</f>
        <v>1</v>
      </c>
      <c r="M11">
        <f>Porrentruy!L14</f>
        <v>20</v>
      </c>
      <c r="N11">
        <f>Porrentruy!M14</f>
        <v>8</v>
      </c>
      <c r="O11">
        <f>Porrentruy!N14</f>
        <v>35</v>
      </c>
      <c r="P11">
        <f>Porrentruy!O14</f>
        <v>20</v>
      </c>
      <c r="Q11">
        <f>Porrentruy!P14</f>
        <v>1</v>
      </c>
      <c r="R11">
        <f>Porrentruy!Q14</f>
        <v>13</v>
      </c>
    </row>
    <row r="12" spans="2:18" x14ac:dyDescent="0.2">
      <c r="B12" t="str">
        <f>Porrentruy!A15</f>
        <v>Coeuve</v>
      </c>
      <c r="C12">
        <f>Porrentruy!B15</f>
        <v>14</v>
      </c>
      <c r="D12">
        <f>Porrentruy!C15</f>
        <v>10</v>
      </c>
      <c r="E12">
        <f>Porrentruy!D15</f>
        <v>31</v>
      </c>
      <c r="F12">
        <f>Porrentruy!E15</f>
        <v>18</v>
      </c>
      <c r="G12">
        <f>Porrentruy!F15</f>
        <v>34</v>
      </c>
      <c r="H12">
        <f>Porrentruy!G15</f>
        <v>49</v>
      </c>
      <c r="I12">
        <f>Porrentruy!H15</f>
        <v>15</v>
      </c>
      <c r="J12">
        <f>Porrentruy!I15</f>
        <v>19</v>
      </c>
      <c r="K12">
        <f>Porrentruy!J15</f>
        <v>1</v>
      </c>
      <c r="L12">
        <f>Porrentruy!K15</f>
        <v>1</v>
      </c>
      <c r="M12">
        <f>Porrentruy!L15</f>
        <v>8</v>
      </c>
      <c r="N12">
        <f>Porrentruy!M15</f>
        <v>2</v>
      </c>
      <c r="O12">
        <f>Porrentruy!N15</f>
        <v>9</v>
      </c>
      <c r="P12">
        <f>Porrentruy!O15</f>
        <v>6</v>
      </c>
      <c r="Q12">
        <f>Porrentruy!P15</f>
        <v>1</v>
      </c>
      <c r="R12">
        <f>Porrentruy!Q15</f>
        <v>4</v>
      </c>
    </row>
    <row r="13" spans="2:18" x14ac:dyDescent="0.2">
      <c r="B13" t="str">
        <f>Porrentruy!A16</f>
        <v>Cornol</v>
      </c>
      <c r="C13">
        <f>Porrentruy!B16</f>
        <v>22</v>
      </c>
      <c r="D13">
        <f>Porrentruy!C16</f>
        <v>13</v>
      </c>
      <c r="E13">
        <f>Porrentruy!D16</f>
        <v>58</v>
      </c>
      <c r="F13">
        <f>Porrentruy!E16</f>
        <v>26</v>
      </c>
      <c r="G13">
        <f>Porrentruy!F16</f>
        <v>50</v>
      </c>
      <c r="H13">
        <f>Porrentruy!G16</f>
        <v>36</v>
      </c>
      <c r="I13">
        <f>Porrentruy!H16</f>
        <v>21</v>
      </c>
      <c r="J13">
        <f>Porrentruy!I16</f>
        <v>24</v>
      </c>
      <c r="K13">
        <f>Porrentruy!J16</f>
        <v>0</v>
      </c>
      <c r="L13">
        <f>Porrentruy!K16</f>
        <v>1</v>
      </c>
      <c r="M13">
        <f>Porrentruy!L16</f>
        <v>14</v>
      </c>
      <c r="N13">
        <f>Porrentruy!M16</f>
        <v>8</v>
      </c>
      <c r="O13">
        <f>Porrentruy!N16</f>
        <v>15</v>
      </c>
      <c r="P13">
        <f>Porrentruy!O16</f>
        <v>9</v>
      </c>
      <c r="Q13">
        <f>Porrentruy!P16</f>
        <v>7</v>
      </c>
      <c r="R13">
        <f>Porrentruy!Q16</f>
        <v>6</v>
      </c>
    </row>
    <row r="14" spans="2:18" x14ac:dyDescent="0.2">
      <c r="B14" t="str">
        <f>Delémont!A10</f>
        <v>Courchapoix</v>
      </c>
      <c r="C14">
        <f>Delémont!B10</f>
        <v>5</v>
      </c>
      <c r="D14">
        <f>Delémont!C10</f>
        <v>4</v>
      </c>
      <c r="E14">
        <f>Delémont!D10</f>
        <v>4</v>
      </c>
      <c r="F14">
        <f>Delémont!E10</f>
        <v>7</v>
      </c>
      <c r="G14">
        <f>Delémont!F10</f>
        <v>11</v>
      </c>
      <c r="H14">
        <f>Delémont!G10</f>
        <v>17</v>
      </c>
      <c r="I14">
        <f>Delémont!H10</f>
        <v>18</v>
      </c>
      <c r="J14">
        <f>Delémont!I10</f>
        <v>19</v>
      </c>
      <c r="K14">
        <f>Delémont!J10</f>
        <v>0</v>
      </c>
      <c r="L14">
        <f>Delémont!K10</f>
        <v>0</v>
      </c>
      <c r="M14">
        <f>Delémont!L10</f>
        <v>7</v>
      </c>
      <c r="N14">
        <f>Delémont!M10</f>
        <v>4</v>
      </c>
      <c r="O14">
        <f>Delémont!N10</f>
        <v>3</v>
      </c>
      <c r="P14">
        <f>Delémont!O10</f>
        <v>5</v>
      </c>
      <c r="Q14">
        <f>Delémont!P10</f>
        <v>3</v>
      </c>
      <c r="R14">
        <f>Delémont!Q10</f>
        <v>3</v>
      </c>
    </row>
    <row r="15" spans="2:18" x14ac:dyDescent="0.2">
      <c r="B15" t="str">
        <f>Porrentruy!A17</f>
        <v>Courchavon</v>
      </c>
      <c r="C15">
        <f>Porrentruy!B17</f>
        <v>0</v>
      </c>
      <c r="D15">
        <f>Porrentruy!C17</f>
        <v>0</v>
      </c>
      <c r="E15">
        <f>Porrentruy!D17</f>
        <v>11</v>
      </c>
      <c r="F15">
        <f>Porrentruy!E17</f>
        <v>16</v>
      </c>
      <c r="G15">
        <f>Porrentruy!F17</f>
        <v>64</v>
      </c>
      <c r="H15">
        <f>Porrentruy!G17</f>
        <v>10</v>
      </c>
      <c r="I15">
        <f>Porrentruy!H17</f>
        <v>7</v>
      </c>
      <c r="J15">
        <f>Porrentruy!I17</f>
        <v>4</v>
      </c>
      <c r="K15">
        <f>Porrentruy!J17</f>
        <v>2</v>
      </c>
      <c r="L15">
        <f>Porrentruy!K17</f>
        <v>0</v>
      </c>
      <c r="M15">
        <f>Porrentruy!L17</f>
        <v>3</v>
      </c>
      <c r="N15">
        <f>Porrentruy!M17</f>
        <v>0</v>
      </c>
      <c r="O15">
        <f>Porrentruy!N17</f>
        <v>2</v>
      </c>
      <c r="P15">
        <f>Porrentruy!O17</f>
        <v>2</v>
      </c>
      <c r="Q15">
        <f>Porrentruy!P17</f>
        <v>0</v>
      </c>
      <c r="R15">
        <f>Porrentruy!Q17</f>
        <v>2</v>
      </c>
    </row>
    <row r="16" spans="2:18" x14ac:dyDescent="0.2">
      <c r="B16" t="str">
        <f>Porrentruy!A18</f>
        <v>Courgenay</v>
      </c>
      <c r="C16">
        <f>Porrentruy!B18</f>
        <v>10</v>
      </c>
      <c r="D16">
        <f>Porrentruy!C18</f>
        <v>16</v>
      </c>
      <c r="E16">
        <f>Porrentruy!D18</f>
        <v>143</v>
      </c>
      <c r="F16">
        <f>Porrentruy!E18</f>
        <v>60</v>
      </c>
      <c r="G16">
        <f>Porrentruy!F18</f>
        <v>93</v>
      </c>
      <c r="H16">
        <f>Porrentruy!G18</f>
        <v>78</v>
      </c>
      <c r="I16">
        <f>Porrentruy!H18</f>
        <v>87</v>
      </c>
      <c r="J16">
        <f>Porrentruy!I18</f>
        <v>61</v>
      </c>
      <c r="K16">
        <f>Porrentruy!J18</f>
        <v>1</v>
      </c>
      <c r="L16">
        <f>Porrentruy!K18</f>
        <v>1</v>
      </c>
      <c r="M16">
        <f>Porrentruy!L18</f>
        <v>21</v>
      </c>
      <c r="N16">
        <f>Porrentruy!M18</f>
        <v>22</v>
      </c>
      <c r="O16">
        <f>Porrentruy!N18</f>
        <v>18</v>
      </c>
      <c r="P16">
        <f>Porrentruy!O18</f>
        <v>26</v>
      </c>
      <c r="Q16">
        <f>Porrentruy!P18</f>
        <v>18</v>
      </c>
      <c r="R16">
        <f>Porrentruy!Q18</f>
        <v>21</v>
      </c>
    </row>
    <row r="17" spans="2:18" x14ac:dyDescent="0.2">
      <c r="B17" t="str">
        <f>Delémont!A11</f>
        <v>Courrendlin</v>
      </c>
      <c r="C17">
        <f>Delémont!B11</f>
        <v>20</v>
      </c>
      <c r="D17">
        <f>Delémont!C11</f>
        <v>26</v>
      </c>
      <c r="E17">
        <f>Delémont!D11</f>
        <v>62</v>
      </c>
      <c r="F17">
        <f>Delémont!E11</f>
        <v>28</v>
      </c>
      <c r="G17">
        <f>Delémont!F11</f>
        <v>62</v>
      </c>
      <c r="H17">
        <f>Delémont!G11</f>
        <v>58</v>
      </c>
      <c r="I17">
        <f>Delémont!H11</f>
        <v>149</v>
      </c>
      <c r="J17">
        <f>Delémont!I11</f>
        <v>108</v>
      </c>
      <c r="K17">
        <f>Delémont!J11</f>
        <v>12</v>
      </c>
      <c r="L17">
        <f>Delémont!K11</f>
        <v>7</v>
      </c>
      <c r="M17">
        <f>Delémont!L11</f>
        <v>80</v>
      </c>
      <c r="N17">
        <f>Delémont!M11</f>
        <v>40</v>
      </c>
      <c r="O17">
        <f>Delémont!N11</f>
        <v>22</v>
      </c>
      <c r="P17">
        <f>Delémont!O11</f>
        <v>19</v>
      </c>
      <c r="Q17">
        <f>Delémont!P11</f>
        <v>9</v>
      </c>
      <c r="R17">
        <f>Delémont!Q11</f>
        <v>10</v>
      </c>
    </row>
    <row r="18" spans="2:18" x14ac:dyDescent="0.2">
      <c r="B18" t="str">
        <f>Delémont!A12</f>
        <v>Courroux</v>
      </c>
      <c r="C18">
        <f>Delémont!B12</f>
        <v>44</v>
      </c>
      <c r="D18">
        <f>Delémont!C12</f>
        <v>30</v>
      </c>
      <c r="E18">
        <f>Delémont!D12</f>
        <v>57</v>
      </c>
      <c r="F18">
        <f>Delémont!E12</f>
        <v>45</v>
      </c>
      <c r="G18">
        <f>Delémont!F12</f>
        <v>71</v>
      </c>
      <c r="H18">
        <f>Delémont!G12</f>
        <v>77</v>
      </c>
      <c r="I18">
        <f>Delémont!H12</f>
        <v>186</v>
      </c>
      <c r="J18">
        <f>Delémont!I12</f>
        <v>99</v>
      </c>
      <c r="K18">
        <f>Delémont!J12</f>
        <v>8</v>
      </c>
      <c r="L18">
        <f>Delémont!K12</f>
        <v>4</v>
      </c>
      <c r="M18">
        <f>Delémont!L12</f>
        <v>98</v>
      </c>
      <c r="N18">
        <f>Delémont!M12</f>
        <v>53</v>
      </c>
      <c r="O18">
        <f>Delémont!N12</f>
        <v>38</v>
      </c>
      <c r="P18">
        <f>Delémont!O12</f>
        <v>39</v>
      </c>
      <c r="Q18">
        <f>Delémont!P12</f>
        <v>43</v>
      </c>
      <c r="R18">
        <f>Delémont!Q12</f>
        <v>17</v>
      </c>
    </row>
    <row r="19" spans="2:18" x14ac:dyDescent="0.2">
      <c r="B19" t="str">
        <f>Porrentruy!A19</f>
        <v>Courtedoux</v>
      </c>
      <c r="C19">
        <f>Porrentruy!B19</f>
        <v>0</v>
      </c>
      <c r="D19">
        <f>Porrentruy!C19</f>
        <v>6</v>
      </c>
      <c r="E19">
        <f>Porrentruy!D19</f>
        <v>35</v>
      </c>
      <c r="F19">
        <f>Porrentruy!E19</f>
        <v>26</v>
      </c>
      <c r="G19">
        <f>Porrentruy!F19</f>
        <v>43</v>
      </c>
      <c r="H19">
        <f>Porrentruy!G19</f>
        <v>39</v>
      </c>
      <c r="I19">
        <f>Porrentruy!H19</f>
        <v>33</v>
      </c>
      <c r="J19">
        <f>Porrentruy!I19</f>
        <v>40</v>
      </c>
      <c r="K19">
        <f>Porrentruy!J19</f>
        <v>0</v>
      </c>
      <c r="L19">
        <f>Porrentruy!K19</f>
        <v>0</v>
      </c>
      <c r="M19">
        <f>Porrentruy!L19</f>
        <v>18</v>
      </c>
      <c r="N19">
        <f>Porrentruy!M19</f>
        <v>8</v>
      </c>
      <c r="O19">
        <f>Porrentruy!N19</f>
        <v>8</v>
      </c>
      <c r="P19">
        <f>Porrentruy!O19</f>
        <v>8</v>
      </c>
      <c r="Q19">
        <f>Porrentruy!P19</f>
        <v>3</v>
      </c>
      <c r="R19">
        <f>Porrentruy!Q19</f>
        <v>1</v>
      </c>
    </row>
    <row r="20" spans="2:18" x14ac:dyDescent="0.2">
      <c r="B20" t="str">
        <f>Delémont!A13</f>
        <v>Courtételle</v>
      </c>
      <c r="C20">
        <f>Delémont!B13</f>
        <v>39</v>
      </c>
      <c r="D20">
        <f>Delémont!C13</f>
        <v>32</v>
      </c>
      <c r="E20">
        <f>Delémont!D13</f>
        <v>47</v>
      </c>
      <c r="F20">
        <f>Delémont!E13</f>
        <v>39</v>
      </c>
      <c r="G20">
        <f>Delémont!F13</f>
        <v>71</v>
      </c>
      <c r="H20">
        <f>Delémont!G13</f>
        <v>72</v>
      </c>
      <c r="I20">
        <f>Delémont!H13</f>
        <v>150</v>
      </c>
      <c r="J20">
        <f>Delémont!I13</f>
        <v>89</v>
      </c>
      <c r="K20">
        <f>Delémont!J13</f>
        <v>9</v>
      </c>
      <c r="L20">
        <f>Delémont!K13</f>
        <v>9</v>
      </c>
      <c r="M20">
        <f>Delémont!L13</f>
        <v>25</v>
      </c>
      <c r="N20">
        <f>Delémont!M13</f>
        <v>11</v>
      </c>
      <c r="O20">
        <f>Delémont!N13</f>
        <v>21</v>
      </c>
      <c r="P20">
        <f>Delémont!O13</f>
        <v>28</v>
      </c>
      <c r="Q20">
        <f>Delémont!P13</f>
        <v>20</v>
      </c>
      <c r="R20">
        <f>Delémont!Q13</f>
        <v>14</v>
      </c>
    </row>
    <row r="21" spans="2:18" x14ac:dyDescent="0.2">
      <c r="B21" t="str">
        <f>Porrentruy!A20</f>
        <v>Damphreux</v>
      </c>
      <c r="C21">
        <f>Porrentruy!B20</f>
        <v>0</v>
      </c>
      <c r="D21">
        <f>Porrentruy!C20</f>
        <v>1</v>
      </c>
      <c r="E21">
        <f>Porrentruy!D20</f>
        <v>15</v>
      </c>
      <c r="F21">
        <f>Porrentruy!E20</f>
        <v>4</v>
      </c>
      <c r="G21">
        <f>Porrentruy!F20</f>
        <v>19</v>
      </c>
      <c r="H21">
        <f>Porrentruy!G20</f>
        <v>11</v>
      </c>
      <c r="I21">
        <f>Porrentruy!H20</f>
        <v>4</v>
      </c>
      <c r="J21">
        <f>Porrentruy!I20</f>
        <v>4</v>
      </c>
      <c r="K21">
        <f>Porrentruy!J20</f>
        <v>0</v>
      </c>
      <c r="L21">
        <f>Porrentruy!K20</f>
        <v>1</v>
      </c>
      <c r="M21">
        <f>Porrentruy!L20</f>
        <v>9</v>
      </c>
      <c r="N21">
        <f>Porrentruy!M20</f>
        <v>4</v>
      </c>
      <c r="O21">
        <f>Porrentruy!N20</f>
        <v>2</v>
      </c>
      <c r="P21">
        <f>Porrentruy!O20</f>
        <v>2</v>
      </c>
      <c r="Q21">
        <f>Porrentruy!P20</f>
        <v>0</v>
      </c>
      <c r="R21">
        <f>Porrentruy!Q20</f>
        <v>0</v>
      </c>
    </row>
    <row r="22" spans="2:18" x14ac:dyDescent="0.2">
      <c r="B22" t="str">
        <f>Delémont!A14</f>
        <v>Delémont</v>
      </c>
      <c r="C22">
        <f>Delémont!B14</f>
        <v>146</v>
      </c>
      <c r="D22">
        <f>Delémont!C14</f>
        <v>122</v>
      </c>
      <c r="E22">
        <f>Delémont!D14</f>
        <v>210</v>
      </c>
      <c r="F22">
        <f>Delémont!E14</f>
        <v>135</v>
      </c>
      <c r="G22">
        <f>Delémont!F14</f>
        <v>276</v>
      </c>
      <c r="H22">
        <f>Delémont!G14</f>
        <v>212</v>
      </c>
      <c r="I22">
        <f>Delémont!H14</f>
        <v>654</v>
      </c>
      <c r="J22">
        <f>Delémont!I14</f>
        <v>403</v>
      </c>
      <c r="K22">
        <f>Delémont!J14</f>
        <v>69</v>
      </c>
      <c r="L22">
        <f>Delémont!K14</f>
        <v>65</v>
      </c>
      <c r="M22">
        <f>Delémont!L14</f>
        <v>133</v>
      </c>
      <c r="N22">
        <f>Delémont!M14</f>
        <v>59</v>
      </c>
      <c r="O22">
        <f>Delémont!N14</f>
        <v>158</v>
      </c>
      <c r="P22">
        <f>Delémont!O14</f>
        <v>177</v>
      </c>
      <c r="Q22">
        <f>Delémont!P14</f>
        <v>117</v>
      </c>
      <c r="R22">
        <f>Delémont!Q14</f>
        <v>58</v>
      </c>
    </row>
    <row r="23" spans="2:18" x14ac:dyDescent="0.2">
      <c r="B23" t="str">
        <f>Delémont!A15</f>
        <v>Develier</v>
      </c>
      <c r="C23">
        <f>Delémont!B15</f>
        <v>21</v>
      </c>
      <c r="D23">
        <f>Delémont!C15</f>
        <v>17</v>
      </c>
      <c r="E23">
        <f>Delémont!D15</f>
        <v>22</v>
      </c>
      <c r="F23">
        <f>Delémont!E15</f>
        <v>14</v>
      </c>
      <c r="G23">
        <f>Delémont!F15</f>
        <v>57</v>
      </c>
      <c r="H23">
        <f>Delémont!G15</f>
        <v>44</v>
      </c>
      <c r="I23">
        <f>Delémont!H15</f>
        <v>59</v>
      </c>
      <c r="J23">
        <f>Delémont!I15</f>
        <v>39</v>
      </c>
      <c r="K23">
        <f>Delémont!J15</f>
        <v>6</v>
      </c>
      <c r="L23">
        <f>Delémont!K15</f>
        <v>1</v>
      </c>
      <c r="M23">
        <f>Delémont!L15</f>
        <v>33</v>
      </c>
      <c r="N23">
        <f>Delémont!M15</f>
        <v>23</v>
      </c>
      <c r="O23">
        <f>Delémont!N15</f>
        <v>16</v>
      </c>
      <c r="P23">
        <f>Delémont!O15</f>
        <v>11</v>
      </c>
      <c r="Q23">
        <f>Delémont!P15</f>
        <v>12</v>
      </c>
      <c r="R23">
        <f>Delémont!Q15</f>
        <v>3</v>
      </c>
    </row>
    <row r="24" spans="2:18" x14ac:dyDescent="0.2">
      <c r="B24" t="str">
        <f>Delémont!A16</f>
        <v>Ederswiler</v>
      </c>
      <c r="C24">
        <f>Delémont!B16</f>
        <v>0</v>
      </c>
      <c r="D24">
        <f>Delémont!C16</f>
        <v>0</v>
      </c>
      <c r="E24">
        <f>Delémont!D16</f>
        <v>0</v>
      </c>
      <c r="F24">
        <f>Delémont!E16</f>
        <v>0</v>
      </c>
      <c r="G24">
        <f>Delémont!F16</f>
        <v>0</v>
      </c>
      <c r="H24">
        <f>Delémont!G16</f>
        <v>4</v>
      </c>
      <c r="I24">
        <f>Delémont!H16</f>
        <v>1</v>
      </c>
      <c r="J24">
        <f>Delémont!I16</f>
        <v>0</v>
      </c>
      <c r="K24">
        <f>Delémont!J16</f>
        <v>0</v>
      </c>
      <c r="L24">
        <f>Delémont!K16</f>
        <v>0</v>
      </c>
      <c r="M24">
        <f>Delémont!L16</f>
        <v>18</v>
      </c>
      <c r="N24">
        <f>Delémont!M16</f>
        <v>20</v>
      </c>
      <c r="O24">
        <f>Delémont!N16</f>
        <v>0</v>
      </c>
      <c r="P24">
        <f>Delémont!O16</f>
        <v>0</v>
      </c>
      <c r="Q24">
        <f>Delémont!P16</f>
        <v>0</v>
      </c>
      <c r="R24">
        <f>Delémont!Q16</f>
        <v>0</v>
      </c>
    </row>
    <row r="25" spans="2:18" x14ac:dyDescent="0.2">
      <c r="B25" t="str">
        <f>Porrentruy!A21</f>
        <v>Fahy</v>
      </c>
      <c r="C25">
        <f>Porrentruy!B21</f>
        <v>7</v>
      </c>
      <c r="D25">
        <f>Porrentruy!C21</f>
        <v>3</v>
      </c>
      <c r="E25">
        <f>Porrentruy!D21</f>
        <v>15</v>
      </c>
      <c r="F25">
        <f>Porrentruy!E21</f>
        <v>20</v>
      </c>
      <c r="G25">
        <f>Porrentruy!F21</f>
        <v>23</v>
      </c>
      <c r="H25">
        <f>Porrentruy!G21</f>
        <v>16</v>
      </c>
      <c r="I25">
        <f>Porrentruy!H21</f>
        <v>6</v>
      </c>
      <c r="J25">
        <f>Porrentruy!I21</f>
        <v>10</v>
      </c>
      <c r="K25">
        <f>Porrentruy!J21</f>
        <v>0</v>
      </c>
      <c r="L25">
        <f>Porrentruy!K21</f>
        <v>0</v>
      </c>
      <c r="M25">
        <f>Porrentruy!L21</f>
        <v>17</v>
      </c>
      <c r="N25">
        <f>Porrentruy!M21</f>
        <v>7</v>
      </c>
      <c r="O25">
        <f>Porrentruy!N21</f>
        <v>5</v>
      </c>
      <c r="P25">
        <f>Porrentruy!O21</f>
        <v>2</v>
      </c>
      <c r="Q25">
        <f>Porrentruy!P21</f>
        <v>1</v>
      </c>
      <c r="R25">
        <f>Porrentruy!Q21</f>
        <v>2</v>
      </c>
    </row>
    <row r="26" spans="2:18" x14ac:dyDescent="0.2">
      <c r="B26" t="str">
        <f>Porrentruy!A22</f>
        <v>Fontenais</v>
      </c>
      <c r="C26">
        <f>Porrentruy!B22</f>
        <v>4</v>
      </c>
      <c r="D26">
        <f>Porrentruy!C22</f>
        <v>6</v>
      </c>
      <c r="E26">
        <f>Porrentruy!D22</f>
        <v>40</v>
      </c>
      <c r="F26">
        <f>Porrentruy!E22</f>
        <v>39</v>
      </c>
      <c r="G26">
        <f>Porrentruy!F22</f>
        <v>68</v>
      </c>
      <c r="H26">
        <f>Porrentruy!G22</f>
        <v>74</v>
      </c>
      <c r="I26">
        <f>Porrentruy!H22</f>
        <v>105</v>
      </c>
      <c r="J26">
        <f>Porrentruy!I22</f>
        <v>71</v>
      </c>
      <c r="K26">
        <f>Porrentruy!J22</f>
        <v>5</v>
      </c>
      <c r="L26">
        <f>Porrentruy!K22</f>
        <v>3</v>
      </c>
      <c r="M26">
        <f>Porrentruy!L22</f>
        <v>16</v>
      </c>
      <c r="N26">
        <f>Porrentruy!M22</f>
        <v>19</v>
      </c>
      <c r="O26">
        <f>Porrentruy!N22</f>
        <v>21</v>
      </c>
      <c r="P26">
        <f>Porrentruy!O22</f>
        <v>34</v>
      </c>
      <c r="Q26">
        <f>Porrentruy!P22</f>
        <v>9</v>
      </c>
      <c r="R26">
        <f>Porrentruy!Q22</f>
        <v>5</v>
      </c>
    </row>
    <row r="27" spans="2:18" x14ac:dyDescent="0.2">
      <c r="B27" t="str">
        <f>Porrentruy!A23</f>
        <v>Grandfontaine</v>
      </c>
      <c r="C27">
        <f>Porrentruy!B23</f>
        <v>2</v>
      </c>
      <c r="D27">
        <f>Porrentruy!C23</f>
        <v>2</v>
      </c>
      <c r="E27">
        <f>Porrentruy!D23</f>
        <v>7</v>
      </c>
      <c r="F27">
        <f>Porrentruy!E23</f>
        <v>25</v>
      </c>
      <c r="G27">
        <f>Porrentruy!F23</f>
        <v>55</v>
      </c>
      <c r="H27">
        <f>Porrentruy!G23</f>
        <v>35</v>
      </c>
      <c r="I27">
        <f>Porrentruy!H23</f>
        <v>9</v>
      </c>
      <c r="J27">
        <f>Porrentruy!I23</f>
        <v>11</v>
      </c>
      <c r="K27">
        <f>Porrentruy!J23</f>
        <v>0</v>
      </c>
      <c r="L27">
        <f>Porrentruy!K23</f>
        <v>1</v>
      </c>
      <c r="M27">
        <f>Porrentruy!L23</f>
        <v>7</v>
      </c>
      <c r="N27">
        <f>Porrentruy!M23</f>
        <v>8</v>
      </c>
      <c r="O27">
        <f>Porrentruy!N23</f>
        <v>1</v>
      </c>
      <c r="P27">
        <f>Porrentruy!O23</f>
        <v>1</v>
      </c>
      <c r="Q27">
        <f>Porrentruy!P23</f>
        <v>1</v>
      </c>
      <c r="R27">
        <f>Porrentruy!Q23</f>
        <v>0</v>
      </c>
    </row>
    <row r="28" spans="2:18" x14ac:dyDescent="0.2">
      <c r="B28" t="str">
        <f>Porrentruy!A24</f>
        <v>Haute-Ajoie</v>
      </c>
      <c r="C28">
        <f>Porrentruy!B24</f>
        <v>7</v>
      </c>
      <c r="D28">
        <f>Porrentruy!C24</f>
        <v>7</v>
      </c>
      <c r="E28">
        <f>Porrentruy!D24</f>
        <v>47</v>
      </c>
      <c r="F28">
        <f>Porrentruy!E24</f>
        <v>16</v>
      </c>
      <c r="G28">
        <f>Porrentruy!F24</f>
        <v>141</v>
      </c>
      <c r="H28">
        <f>Porrentruy!G24</f>
        <v>71</v>
      </c>
      <c r="I28">
        <f>Porrentruy!H24</f>
        <v>33</v>
      </c>
      <c r="J28">
        <f>Porrentruy!I24</f>
        <v>23</v>
      </c>
      <c r="K28">
        <f>Porrentruy!J24</f>
        <v>3</v>
      </c>
      <c r="L28">
        <f>Porrentruy!K24</f>
        <v>3</v>
      </c>
      <c r="M28">
        <f>Porrentruy!L24</f>
        <v>28</v>
      </c>
      <c r="N28">
        <f>Porrentruy!M24</f>
        <v>21</v>
      </c>
      <c r="O28">
        <f>Porrentruy!N24</f>
        <v>18</v>
      </c>
      <c r="P28">
        <f>Porrentruy!O24</f>
        <v>19</v>
      </c>
      <c r="Q28">
        <f>Porrentruy!P24</f>
        <v>2</v>
      </c>
      <c r="R28">
        <f>Porrentruy!Q24</f>
        <v>6</v>
      </c>
    </row>
    <row r="29" spans="2:18" x14ac:dyDescent="0.2">
      <c r="B29" t="str">
        <f>Delémont!A17</f>
        <v>Haute-Sorne</v>
      </c>
      <c r="C29">
        <f>Delémont!B17</f>
        <v>126</v>
      </c>
      <c r="D29">
        <f>Delémont!C17</f>
        <v>87</v>
      </c>
      <c r="E29">
        <f>Delémont!D17</f>
        <v>102</v>
      </c>
      <c r="F29">
        <f>Delémont!E17</f>
        <v>75</v>
      </c>
      <c r="G29">
        <f>Delémont!F17</f>
        <v>175</v>
      </c>
      <c r="H29">
        <f>Delémont!G17</f>
        <v>193</v>
      </c>
      <c r="I29">
        <f>Delémont!H17</f>
        <v>274</v>
      </c>
      <c r="J29">
        <f>Delémont!I17</f>
        <v>204</v>
      </c>
      <c r="K29">
        <f>Delémont!J17</f>
        <v>20</v>
      </c>
      <c r="L29">
        <f>Delémont!K17</f>
        <v>19</v>
      </c>
      <c r="M29">
        <f>Delémont!L17</f>
        <v>120</v>
      </c>
      <c r="N29">
        <f>Delémont!M17</f>
        <v>83</v>
      </c>
      <c r="O29">
        <f>Delémont!N17</f>
        <v>48</v>
      </c>
      <c r="P29">
        <f>Delémont!O17</f>
        <v>61</v>
      </c>
      <c r="Q29">
        <f>Delémont!P17</f>
        <v>27</v>
      </c>
      <c r="R29">
        <f>Delémont!Q17</f>
        <v>24</v>
      </c>
    </row>
    <row r="30" spans="2:18" x14ac:dyDescent="0.2">
      <c r="B30" t="str">
        <f>Porrentruy!A8</f>
        <v>La Baroche</v>
      </c>
      <c r="C30">
        <f>Porrentruy!B8</f>
        <v>4</v>
      </c>
      <c r="D30">
        <f>Porrentruy!C8</f>
        <v>6</v>
      </c>
      <c r="E30">
        <f>Porrentruy!D8</f>
        <v>52</v>
      </c>
      <c r="F30">
        <f>Porrentruy!E8</f>
        <v>41</v>
      </c>
      <c r="G30">
        <f>Porrentruy!F8</f>
        <v>53</v>
      </c>
      <c r="H30">
        <f>Porrentruy!G8</f>
        <v>64</v>
      </c>
      <c r="I30">
        <f>Porrentruy!H8</f>
        <v>40</v>
      </c>
      <c r="J30">
        <f>Porrentruy!I8</f>
        <v>18</v>
      </c>
      <c r="K30">
        <f>Porrentruy!J8</f>
        <v>2</v>
      </c>
      <c r="L30">
        <f>Porrentruy!K8</f>
        <v>0</v>
      </c>
      <c r="M30">
        <f>Porrentruy!L8</f>
        <v>31</v>
      </c>
      <c r="N30">
        <f>Porrentruy!M8</f>
        <v>20</v>
      </c>
      <c r="O30">
        <f>Porrentruy!N8</f>
        <v>19</v>
      </c>
      <c r="P30">
        <f>Porrentruy!O8</f>
        <v>16</v>
      </c>
      <c r="Q30">
        <f>Porrentruy!P8</f>
        <v>4</v>
      </c>
      <c r="R30">
        <f>Porrentruy!Q8</f>
        <v>6</v>
      </c>
    </row>
    <row r="31" spans="2:18" x14ac:dyDescent="0.2">
      <c r="B31" t="str">
        <f>'Franches-Montagnes'!A10</f>
        <v>La Chaux-des-Breuleux</v>
      </c>
      <c r="C31">
        <f>'Franches-Montagnes'!B10</f>
        <v>4</v>
      </c>
      <c r="D31">
        <f>'Franches-Montagnes'!C10</f>
        <v>3</v>
      </c>
      <c r="E31">
        <f>'Franches-Montagnes'!D10</f>
        <v>6</v>
      </c>
      <c r="F31">
        <f>'Franches-Montagnes'!E10</f>
        <v>1</v>
      </c>
      <c r="G31">
        <f>'Franches-Montagnes'!F10</f>
        <v>7</v>
      </c>
      <c r="H31">
        <f>'Franches-Montagnes'!G10</f>
        <v>5</v>
      </c>
      <c r="I31">
        <f>'Franches-Montagnes'!H10</f>
        <v>3</v>
      </c>
      <c r="J31">
        <f>'Franches-Montagnes'!I10</f>
        <v>1</v>
      </c>
      <c r="K31">
        <f>'Franches-Montagnes'!J10</f>
        <v>1</v>
      </c>
      <c r="L31">
        <f>'Franches-Montagnes'!K10</f>
        <v>3</v>
      </c>
      <c r="M31">
        <f>'Franches-Montagnes'!L10</f>
        <v>1</v>
      </c>
      <c r="N31">
        <f>'Franches-Montagnes'!M10</f>
        <v>2</v>
      </c>
      <c r="O31">
        <f>'Franches-Montagnes'!N10</f>
        <v>2</v>
      </c>
      <c r="P31">
        <f>'Franches-Montagnes'!O10</f>
        <v>0</v>
      </c>
      <c r="Q31">
        <f>'Franches-Montagnes'!P10</f>
        <v>0</v>
      </c>
      <c r="R31">
        <f>'Franches-Montagnes'!Q10</f>
        <v>0</v>
      </c>
    </row>
    <row r="32" spans="2:18" x14ac:dyDescent="0.2">
      <c r="B32" t="str">
        <f>'Franches-Montagnes'!A13</f>
        <v>Lajoux</v>
      </c>
      <c r="C32">
        <f>'Franches-Montagnes'!B13</f>
        <v>7</v>
      </c>
      <c r="D32">
        <f>'Franches-Montagnes'!C13</f>
        <v>10</v>
      </c>
      <c r="E32">
        <f>'Franches-Montagnes'!D13</f>
        <v>1</v>
      </c>
      <c r="F32">
        <f>'Franches-Montagnes'!E13</f>
        <v>5</v>
      </c>
      <c r="G32">
        <f>'Franches-Montagnes'!F13</f>
        <v>8</v>
      </c>
      <c r="H32">
        <f>'Franches-Montagnes'!G13</f>
        <v>15</v>
      </c>
      <c r="I32">
        <f>'Franches-Montagnes'!H13</f>
        <v>38</v>
      </c>
      <c r="J32">
        <f>'Franches-Montagnes'!I13</f>
        <v>35</v>
      </c>
      <c r="K32">
        <f>'Franches-Montagnes'!J13</f>
        <v>8</v>
      </c>
      <c r="L32">
        <f>'Franches-Montagnes'!K13</f>
        <v>5</v>
      </c>
      <c r="M32">
        <f>'Franches-Montagnes'!L13</f>
        <v>1</v>
      </c>
      <c r="N32">
        <f>'Franches-Montagnes'!M13</f>
        <v>7</v>
      </c>
      <c r="O32">
        <f>'Franches-Montagnes'!N13</f>
        <v>8</v>
      </c>
      <c r="P32">
        <f>'Franches-Montagnes'!O13</f>
        <v>9</v>
      </c>
      <c r="Q32">
        <f>'Franches-Montagnes'!P13</f>
        <v>8</v>
      </c>
      <c r="R32">
        <f>'Franches-Montagnes'!Q13</f>
        <v>1</v>
      </c>
    </row>
    <row r="33" spans="2:18" x14ac:dyDescent="0.2">
      <c r="B33" t="str">
        <f>'Franches-Montagnes'!A7</f>
        <v>Le Bémont</v>
      </c>
      <c r="C33">
        <f>'Franches-Montagnes'!B7</f>
        <v>3</v>
      </c>
      <c r="D33">
        <f>'Franches-Montagnes'!C7</f>
        <v>14</v>
      </c>
      <c r="E33">
        <f>'Franches-Montagnes'!D7</f>
        <v>2</v>
      </c>
      <c r="F33">
        <f>'Franches-Montagnes'!E7</f>
        <v>1</v>
      </c>
      <c r="G33">
        <f>'Franches-Montagnes'!F7</f>
        <v>13</v>
      </c>
      <c r="H33">
        <f>'Franches-Montagnes'!G7</f>
        <v>28</v>
      </c>
      <c r="I33">
        <f>'Franches-Montagnes'!H7</f>
        <v>12</v>
      </c>
      <c r="J33">
        <f>'Franches-Montagnes'!I7</f>
        <v>6</v>
      </c>
      <c r="K33">
        <f>'Franches-Montagnes'!J7</f>
        <v>0</v>
      </c>
      <c r="L33">
        <f>'Franches-Montagnes'!K7</f>
        <v>0</v>
      </c>
      <c r="M33">
        <f>'Franches-Montagnes'!L7</f>
        <v>15</v>
      </c>
      <c r="N33">
        <f>'Franches-Montagnes'!M7</f>
        <v>6</v>
      </c>
      <c r="O33">
        <f>'Franches-Montagnes'!N7</f>
        <v>4</v>
      </c>
      <c r="P33">
        <f>'Franches-Montagnes'!O7</f>
        <v>6</v>
      </c>
      <c r="Q33">
        <f>'Franches-Montagnes'!P7</f>
        <v>3</v>
      </c>
      <c r="R33">
        <f>'Franches-Montagnes'!Q7</f>
        <v>0</v>
      </c>
    </row>
    <row r="34" spans="2:18" x14ac:dyDescent="0.2">
      <c r="B34" t="str">
        <f>'Franches-Montagnes'!A16</f>
        <v>Le Noirmont</v>
      </c>
      <c r="C34">
        <f>'Franches-Montagnes'!B16</f>
        <v>99</v>
      </c>
      <c r="D34">
        <f>'Franches-Montagnes'!C16</f>
        <v>49</v>
      </c>
      <c r="E34">
        <f>'Franches-Montagnes'!D16</f>
        <v>28</v>
      </c>
      <c r="F34">
        <f>'Franches-Montagnes'!E16</f>
        <v>23</v>
      </c>
      <c r="G34">
        <f>'Franches-Montagnes'!F16</f>
        <v>24</v>
      </c>
      <c r="H34">
        <f>'Franches-Montagnes'!G16</f>
        <v>45</v>
      </c>
      <c r="I34">
        <f>'Franches-Montagnes'!H16</f>
        <v>81</v>
      </c>
      <c r="J34">
        <f>'Franches-Montagnes'!I16</f>
        <v>62</v>
      </c>
      <c r="K34">
        <f>'Franches-Montagnes'!J16</f>
        <v>4</v>
      </c>
      <c r="L34">
        <f>'Franches-Montagnes'!K16</f>
        <v>7</v>
      </c>
      <c r="M34">
        <f>'Franches-Montagnes'!L16</f>
        <v>25</v>
      </c>
      <c r="N34">
        <f>'Franches-Montagnes'!M16</f>
        <v>14</v>
      </c>
      <c r="O34">
        <f>'Franches-Montagnes'!N16</f>
        <v>15</v>
      </c>
      <c r="P34">
        <f>'Franches-Montagnes'!O16</f>
        <v>21</v>
      </c>
      <c r="Q34">
        <f>'Franches-Montagnes'!P16</f>
        <v>3</v>
      </c>
      <c r="R34">
        <f>'Franches-Montagnes'!Q16</f>
        <v>8</v>
      </c>
    </row>
    <row r="35" spans="2:18" x14ac:dyDescent="0.2">
      <c r="B35" t="str">
        <f>'Franches-Montagnes'!A8</f>
        <v>Les Bois</v>
      </c>
      <c r="C35">
        <f>'Franches-Montagnes'!B8</f>
        <v>46</v>
      </c>
      <c r="D35">
        <f>'Franches-Montagnes'!C8</f>
        <v>31</v>
      </c>
      <c r="E35">
        <f>'Franches-Montagnes'!D8</f>
        <v>21</v>
      </c>
      <c r="F35">
        <f>'Franches-Montagnes'!E8</f>
        <v>17</v>
      </c>
      <c r="G35">
        <f>'Franches-Montagnes'!F8</f>
        <v>23</v>
      </c>
      <c r="H35">
        <f>'Franches-Montagnes'!G8</f>
        <v>24</v>
      </c>
      <c r="I35">
        <f>'Franches-Montagnes'!H8</f>
        <v>21</v>
      </c>
      <c r="J35">
        <f>'Franches-Montagnes'!I8</f>
        <v>18</v>
      </c>
      <c r="K35">
        <f>'Franches-Montagnes'!J8</f>
        <v>4</v>
      </c>
      <c r="L35">
        <f>'Franches-Montagnes'!K8</f>
        <v>1</v>
      </c>
      <c r="M35">
        <f>'Franches-Montagnes'!L8</f>
        <v>14</v>
      </c>
      <c r="N35">
        <f>'Franches-Montagnes'!M8</f>
        <v>11</v>
      </c>
      <c r="O35">
        <f>'Franches-Montagnes'!N8</f>
        <v>25</v>
      </c>
      <c r="P35">
        <f>'Franches-Montagnes'!O8</f>
        <v>12</v>
      </c>
      <c r="Q35">
        <f>'Franches-Montagnes'!P8</f>
        <v>7</v>
      </c>
      <c r="R35">
        <f>'Franches-Montagnes'!Q8</f>
        <v>6</v>
      </c>
    </row>
    <row r="36" spans="2:18" x14ac:dyDescent="0.2">
      <c r="B36" t="str">
        <f>'Franches-Montagnes'!A9</f>
        <v>Les Breuleux</v>
      </c>
      <c r="C36">
        <f>'Franches-Montagnes'!B9</f>
        <v>39</v>
      </c>
      <c r="D36">
        <f>'Franches-Montagnes'!C9</f>
        <v>18</v>
      </c>
      <c r="E36">
        <f>'Franches-Montagnes'!D9</f>
        <v>54</v>
      </c>
      <c r="F36">
        <f>'Franches-Montagnes'!E9</f>
        <v>29</v>
      </c>
      <c r="G36">
        <f>'Franches-Montagnes'!F9</f>
        <v>57</v>
      </c>
      <c r="H36">
        <f>'Franches-Montagnes'!G9</f>
        <v>39</v>
      </c>
      <c r="I36">
        <f>'Franches-Montagnes'!H9</f>
        <v>79</v>
      </c>
      <c r="J36">
        <f>'Franches-Montagnes'!I9</f>
        <v>65</v>
      </c>
      <c r="K36">
        <f>'Franches-Montagnes'!J9</f>
        <v>9</v>
      </c>
      <c r="L36">
        <f>'Franches-Montagnes'!K9</f>
        <v>9</v>
      </c>
      <c r="M36">
        <f>'Franches-Montagnes'!L9</f>
        <v>19</v>
      </c>
      <c r="N36">
        <f>'Franches-Montagnes'!M9</f>
        <v>14</v>
      </c>
      <c r="O36">
        <f>'Franches-Montagnes'!N9</f>
        <v>18</v>
      </c>
      <c r="P36">
        <f>'Franches-Montagnes'!O9</f>
        <v>15</v>
      </c>
      <c r="Q36">
        <f>'Franches-Montagnes'!P9</f>
        <v>5</v>
      </c>
      <c r="R36">
        <f>'Franches-Montagnes'!Q9</f>
        <v>3</v>
      </c>
    </row>
    <row r="37" spans="2:18" x14ac:dyDescent="0.2">
      <c r="B37" t="str">
        <f>'Franches-Montagnes'!A11</f>
        <v>Les Enfers</v>
      </c>
      <c r="C37">
        <f>'Franches-Montagnes'!B11</f>
        <v>6</v>
      </c>
      <c r="D37">
        <f>'Franches-Montagnes'!C11</f>
        <v>0</v>
      </c>
      <c r="E37">
        <f>'Franches-Montagnes'!D11</f>
        <v>1</v>
      </c>
      <c r="F37">
        <f>'Franches-Montagnes'!E11</f>
        <v>1</v>
      </c>
      <c r="G37">
        <f>'Franches-Montagnes'!F11</f>
        <v>6</v>
      </c>
      <c r="H37">
        <f>'Franches-Montagnes'!G11</f>
        <v>12</v>
      </c>
      <c r="I37">
        <f>'Franches-Montagnes'!H11</f>
        <v>6</v>
      </c>
      <c r="J37">
        <f>'Franches-Montagnes'!I11</f>
        <v>4</v>
      </c>
      <c r="K37">
        <f>'Franches-Montagnes'!J11</f>
        <v>2</v>
      </c>
      <c r="L37">
        <f>'Franches-Montagnes'!K11</f>
        <v>1</v>
      </c>
      <c r="M37">
        <f>'Franches-Montagnes'!L11</f>
        <v>2</v>
      </c>
      <c r="N37">
        <f>'Franches-Montagnes'!M11</f>
        <v>4</v>
      </c>
      <c r="O37">
        <f>'Franches-Montagnes'!N11</f>
        <v>14</v>
      </c>
      <c r="P37">
        <f>'Franches-Montagnes'!O11</f>
        <v>3</v>
      </c>
      <c r="Q37">
        <f>'Franches-Montagnes'!P11</f>
        <v>0</v>
      </c>
      <c r="R37">
        <f>'Franches-Montagnes'!Q11</f>
        <v>3</v>
      </c>
    </row>
    <row r="38" spans="2:18" x14ac:dyDescent="0.2">
      <c r="B38" t="str">
        <f>'Franches-Montagnes'!A12</f>
        <v>Les Genevez</v>
      </c>
      <c r="C38">
        <f>'Franches-Montagnes'!B12</f>
        <v>12</v>
      </c>
      <c r="D38">
        <f>'Franches-Montagnes'!C12</f>
        <v>11</v>
      </c>
      <c r="E38">
        <f>'Franches-Montagnes'!D12</f>
        <v>17</v>
      </c>
      <c r="F38">
        <f>'Franches-Montagnes'!E12</f>
        <v>11</v>
      </c>
      <c r="G38">
        <f>'Franches-Montagnes'!F12</f>
        <v>13</v>
      </c>
      <c r="H38">
        <f>'Franches-Montagnes'!G12</f>
        <v>14</v>
      </c>
      <c r="I38">
        <f>'Franches-Montagnes'!H12</f>
        <v>20</v>
      </c>
      <c r="J38">
        <f>'Franches-Montagnes'!I12</f>
        <v>23</v>
      </c>
      <c r="K38">
        <f>'Franches-Montagnes'!J12</f>
        <v>2</v>
      </c>
      <c r="L38">
        <f>'Franches-Montagnes'!K12</f>
        <v>7</v>
      </c>
      <c r="M38">
        <f>'Franches-Montagnes'!L12</f>
        <v>15</v>
      </c>
      <c r="N38">
        <f>'Franches-Montagnes'!M12</f>
        <v>6</v>
      </c>
      <c r="O38">
        <f>'Franches-Montagnes'!N12</f>
        <v>7</v>
      </c>
      <c r="P38">
        <f>'Franches-Montagnes'!O12</f>
        <v>5</v>
      </c>
      <c r="Q38">
        <f>'Franches-Montagnes'!P12</f>
        <v>0</v>
      </c>
      <c r="R38">
        <f>'Franches-Montagnes'!Q12</f>
        <v>1</v>
      </c>
    </row>
    <row r="39" spans="2:18" x14ac:dyDescent="0.2">
      <c r="B39" t="str">
        <f>Porrentruy!A25</f>
        <v>Lugnez</v>
      </c>
      <c r="C39">
        <f>Porrentruy!B25</f>
        <v>2</v>
      </c>
      <c r="D39">
        <f>Porrentruy!C25</f>
        <v>0</v>
      </c>
      <c r="E39">
        <f>Porrentruy!D25</f>
        <v>15</v>
      </c>
      <c r="F39">
        <f>Porrentruy!E25</f>
        <v>3</v>
      </c>
      <c r="G39">
        <f>Porrentruy!F25</f>
        <v>14</v>
      </c>
      <c r="H39">
        <f>Porrentruy!G25</f>
        <v>18</v>
      </c>
      <c r="I39">
        <f>Porrentruy!H25</f>
        <v>9</v>
      </c>
      <c r="J39">
        <f>Porrentruy!I25</f>
        <v>0</v>
      </c>
      <c r="K39">
        <f>Porrentruy!J25</f>
        <v>0</v>
      </c>
      <c r="L39">
        <f>Porrentruy!K25</f>
        <v>1</v>
      </c>
      <c r="M39">
        <f>Porrentruy!L25</f>
        <v>1</v>
      </c>
      <c r="N39">
        <f>Porrentruy!M25</f>
        <v>5</v>
      </c>
      <c r="O39">
        <f>Porrentruy!N25</f>
        <v>5</v>
      </c>
      <c r="P39">
        <f>Porrentruy!O25</f>
        <v>0</v>
      </c>
      <c r="Q39">
        <f>Porrentruy!P25</f>
        <v>1</v>
      </c>
      <c r="R39">
        <f>Porrentruy!Q25</f>
        <v>1</v>
      </c>
    </row>
    <row r="40" spans="2:18" x14ac:dyDescent="0.2">
      <c r="B40" t="str">
        <f>Delémont!A18</f>
        <v>Mervelier</v>
      </c>
      <c r="C40">
        <f>Delémont!B18</f>
        <v>5</v>
      </c>
      <c r="D40">
        <f>Delémont!C18</f>
        <v>2</v>
      </c>
      <c r="E40">
        <f>Delémont!D18</f>
        <v>2</v>
      </c>
      <c r="F40">
        <f>Delémont!E18</f>
        <v>3</v>
      </c>
      <c r="G40">
        <f>Delémont!F18</f>
        <v>17</v>
      </c>
      <c r="H40">
        <f>Delémont!G18</f>
        <v>17</v>
      </c>
      <c r="I40">
        <f>Delémont!H18</f>
        <v>21</v>
      </c>
      <c r="J40">
        <f>Delémont!I18</f>
        <v>22</v>
      </c>
      <c r="K40">
        <f>Delémont!J18</f>
        <v>1</v>
      </c>
      <c r="L40">
        <f>Delémont!K18</f>
        <v>4</v>
      </c>
      <c r="M40">
        <f>Delémont!L18</f>
        <v>13</v>
      </c>
      <c r="N40">
        <f>Delémont!M18</f>
        <v>5</v>
      </c>
      <c r="O40">
        <f>Delémont!N18</f>
        <v>8</v>
      </c>
      <c r="P40">
        <f>Delémont!O18</f>
        <v>7</v>
      </c>
      <c r="Q40">
        <f>Delémont!P18</f>
        <v>3</v>
      </c>
      <c r="R40">
        <f>Delémont!Q18</f>
        <v>2</v>
      </c>
    </row>
    <row r="41" spans="2:18" x14ac:dyDescent="0.2">
      <c r="B41" t="str">
        <f>Delémont!A19</f>
        <v>Mettembert</v>
      </c>
      <c r="C41">
        <f>Delémont!B19</f>
        <v>1</v>
      </c>
      <c r="D41">
        <f>Delémont!C19</f>
        <v>2</v>
      </c>
      <c r="E41">
        <f>Delémont!D19</f>
        <v>0</v>
      </c>
      <c r="F41">
        <f>Delémont!E19</f>
        <v>1</v>
      </c>
      <c r="G41">
        <f>Delémont!F19</f>
        <v>4</v>
      </c>
      <c r="H41">
        <f>Delémont!G19</f>
        <v>10</v>
      </c>
      <c r="I41">
        <f>Delémont!H19</f>
        <v>0</v>
      </c>
      <c r="J41">
        <f>Delémont!I19</f>
        <v>7</v>
      </c>
      <c r="K41">
        <f>Delémont!J19</f>
        <v>1</v>
      </c>
      <c r="L41">
        <f>Delémont!K19</f>
        <v>0</v>
      </c>
      <c r="M41">
        <f>Delémont!L19</f>
        <v>3</v>
      </c>
      <c r="N41">
        <f>Delémont!M19</f>
        <v>2</v>
      </c>
      <c r="O41">
        <f>Delémont!N19</f>
        <v>1</v>
      </c>
      <c r="P41">
        <f>Delémont!O19</f>
        <v>4</v>
      </c>
      <c r="Q41">
        <f>Delémont!P19</f>
        <v>1</v>
      </c>
      <c r="R41">
        <f>Delémont!Q19</f>
        <v>1</v>
      </c>
    </row>
    <row r="42" spans="2:18" x14ac:dyDescent="0.2">
      <c r="B42" t="str">
        <f>'Franches-Montagnes'!A14</f>
        <v>Montfaucon</v>
      </c>
      <c r="C42">
        <f>'Franches-Montagnes'!B14</f>
        <v>19</v>
      </c>
      <c r="D42">
        <f>'Franches-Montagnes'!C14</f>
        <v>11</v>
      </c>
      <c r="E42">
        <f>'Franches-Montagnes'!D14</f>
        <v>11</v>
      </c>
      <c r="F42">
        <f>'Franches-Montagnes'!E14</f>
        <v>11</v>
      </c>
      <c r="G42">
        <f>'Franches-Montagnes'!F14</f>
        <v>16</v>
      </c>
      <c r="H42">
        <f>'Franches-Montagnes'!G14</f>
        <v>26</v>
      </c>
      <c r="I42">
        <f>'Franches-Montagnes'!H14</f>
        <v>11</v>
      </c>
      <c r="J42">
        <f>'Franches-Montagnes'!I14</f>
        <v>18</v>
      </c>
      <c r="K42">
        <f>'Franches-Montagnes'!J14</f>
        <v>5</v>
      </c>
      <c r="L42">
        <f>'Franches-Montagnes'!K14</f>
        <v>2</v>
      </c>
      <c r="M42">
        <f>'Franches-Montagnes'!L14</f>
        <v>18</v>
      </c>
      <c r="N42">
        <f>'Franches-Montagnes'!M14</f>
        <v>4</v>
      </c>
      <c r="O42">
        <f>'Franches-Montagnes'!N14</f>
        <v>12</v>
      </c>
      <c r="P42">
        <f>'Franches-Montagnes'!O14</f>
        <v>8</v>
      </c>
      <c r="Q42">
        <f>'Franches-Montagnes'!P14</f>
        <v>1</v>
      </c>
      <c r="R42">
        <f>'Franches-Montagnes'!Q14</f>
        <v>1</v>
      </c>
    </row>
    <row r="43" spans="2:18" x14ac:dyDescent="0.2">
      <c r="B43" t="str">
        <f>Delémont!A20</f>
        <v>Movelier</v>
      </c>
      <c r="C43">
        <f>Delémont!B20</f>
        <v>3</v>
      </c>
      <c r="D43">
        <f>Delémont!C20</f>
        <v>1</v>
      </c>
      <c r="E43">
        <f>Delémont!D20</f>
        <v>10</v>
      </c>
      <c r="F43">
        <f>Delémont!E20</f>
        <v>3</v>
      </c>
      <c r="G43">
        <f>Delémont!F20</f>
        <v>12</v>
      </c>
      <c r="H43">
        <f>Delémont!G20</f>
        <v>3</v>
      </c>
      <c r="I43">
        <f>Delémont!H20</f>
        <v>10</v>
      </c>
      <c r="J43">
        <f>Delémont!I20</f>
        <v>3</v>
      </c>
      <c r="K43">
        <f>Delémont!J20</f>
        <v>2</v>
      </c>
      <c r="L43">
        <f>Delémont!K20</f>
        <v>0</v>
      </c>
      <c r="M43">
        <f>Delémont!L20</f>
        <v>33</v>
      </c>
      <c r="N43">
        <f>Delémont!M20</f>
        <v>14</v>
      </c>
      <c r="O43">
        <f>Delémont!N20</f>
        <v>15</v>
      </c>
      <c r="P43">
        <f>Delémont!O20</f>
        <v>6</v>
      </c>
      <c r="Q43">
        <f>Delémont!P20</f>
        <v>1</v>
      </c>
      <c r="R43">
        <f>Delémont!Q20</f>
        <v>0</v>
      </c>
    </row>
    <row r="44" spans="2:18" x14ac:dyDescent="0.2">
      <c r="B44" t="str">
        <f>'Franches-Montagnes'!A15</f>
        <v>Muriaux</v>
      </c>
      <c r="C44">
        <f>'Franches-Montagnes'!B15</f>
        <v>23</v>
      </c>
      <c r="D44">
        <f>'Franches-Montagnes'!C15</f>
        <v>14</v>
      </c>
      <c r="E44">
        <f>'Franches-Montagnes'!D15</f>
        <v>20</v>
      </c>
      <c r="F44">
        <f>'Franches-Montagnes'!E15</f>
        <v>24</v>
      </c>
      <c r="G44">
        <f>'Franches-Montagnes'!F15</f>
        <v>10</v>
      </c>
      <c r="H44">
        <f>'Franches-Montagnes'!G15</f>
        <v>10</v>
      </c>
      <c r="I44">
        <f>'Franches-Montagnes'!H15</f>
        <v>14</v>
      </c>
      <c r="J44">
        <f>'Franches-Montagnes'!I15</f>
        <v>8</v>
      </c>
      <c r="K44">
        <f>'Franches-Montagnes'!J15</f>
        <v>6</v>
      </c>
      <c r="L44">
        <f>'Franches-Montagnes'!K15</f>
        <v>4</v>
      </c>
      <c r="M44">
        <f>'Franches-Montagnes'!L15</f>
        <v>14</v>
      </c>
      <c r="N44">
        <f>'Franches-Montagnes'!M15</f>
        <v>7</v>
      </c>
      <c r="O44">
        <f>'Franches-Montagnes'!N15</f>
        <v>7</v>
      </c>
      <c r="P44">
        <f>'Franches-Montagnes'!O15</f>
        <v>20</v>
      </c>
      <c r="Q44">
        <f>'Franches-Montagnes'!P15</f>
        <v>2</v>
      </c>
      <c r="R44">
        <f>'Franches-Montagnes'!Q15</f>
        <v>0</v>
      </c>
    </row>
    <row r="45" spans="2:18" x14ac:dyDescent="0.2">
      <c r="B45" t="str">
        <f>Delémont!A21</f>
        <v>Pleigne</v>
      </c>
      <c r="C45">
        <f>Delémont!B21</f>
        <v>1</v>
      </c>
      <c r="D45">
        <f>Delémont!C21</f>
        <v>0</v>
      </c>
      <c r="E45">
        <f>Delémont!D21</f>
        <v>17</v>
      </c>
      <c r="F45">
        <f>Delémont!E21</f>
        <v>8</v>
      </c>
      <c r="G45">
        <f>Delémont!F21</f>
        <v>18</v>
      </c>
      <c r="H45">
        <f>Delémont!G21</f>
        <v>20</v>
      </c>
      <c r="I45">
        <f>Delémont!H21</f>
        <v>18</v>
      </c>
      <c r="J45">
        <f>Delémont!I21</f>
        <v>7</v>
      </c>
      <c r="K45">
        <f>Delémont!J21</f>
        <v>0</v>
      </c>
      <c r="L45">
        <f>Delémont!K21</f>
        <v>0</v>
      </c>
      <c r="M45">
        <f>Delémont!L21</f>
        <v>18</v>
      </c>
      <c r="N45">
        <f>Delémont!M21</f>
        <v>18</v>
      </c>
      <c r="O45">
        <f>Delémont!N21</f>
        <v>3</v>
      </c>
      <c r="P45">
        <f>Delémont!O21</f>
        <v>9</v>
      </c>
      <c r="Q45">
        <f>Delémont!P21</f>
        <v>1</v>
      </c>
      <c r="R45">
        <f>Delémont!Q21</f>
        <v>0</v>
      </c>
    </row>
    <row r="46" spans="2:18" x14ac:dyDescent="0.2">
      <c r="B46" t="str">
        <f>Porrentruy!A26</f>
        <v>Porrentruy</v>
      </c>
      <c r="C46">
        <f>Porrentruy!B26</f>
        <v>48</v>
      </c>
      <c r="D46">
        <f>Porrentruy!C26</f>
        <v>50</v>
      </c>
      <c r="E46">
        <f>Porrentruy!D26</f>
        <v>277</v>
      </c>
      <c r="F46">
        <f>Porrentruy!E26</f>
        <v>167</v>
      </c>
      <c r="G46">
        <f>Porrentruy!F26</f>
        <v>294</v>
      </c>
      <c r="H46">
        <f>Porrentruy!G26</f>
        <v>267</v>
      </c>
      <c r="I46">
        <f>Porrentruy!H26</f>
        <v>300</v>
      </c>
      <c r="J46">
        <f>Porrentruy!I26</f>
        <v>176</v>
      </c>
      <c r="K46">
        <f>Porrentruy!J26</f>
        <v>11</v>
      </c>
      <c r="L46">
        <f>Porrentruy!K26</f>
        <v>17</v>
      </c>
      <c r="M46">
        <f>Porrentruy!L26</f>
        <v>58</v>
      </c>
      <c r="N46">
        <f>Porrentruy!M26</f>
        <v>28</v>
      </c>
      <c r="O46">
        <f>Porrentruy!N26</f>
        <v>63</v>
      </c>
      <c r="P46">
        <f>Porrentruy!O26</f>
        <v>78</v>
      </c>
      <c r="Q46">
        <f>Porrentruy!P26</f>
        <v>56</v>
      </c>
      <c r="R46">
        <f>Porrentruy!Q26</f>
        <v>35</v>
      </c>
    </row>
    <row r="47" spans="2:18" x14ac:dyDescent="0.2">
      <c r="B47" t="str">
        <f>Delémont!A22</f>
        <v>Rossemaison</v>
      </c>
      <c r="C47">
        <f>Delémont!B22</f>
        <v>6</v>
      </c>
      <c r="D47">
        <f>Delémont!C22</f>
        <v>12</v>
      </c>
      <c r="E47">
        <f>Delémont!D22</f>
        <v>10</v>
      </c>
      <c r="F47">
        <f>Delémont!E22</f>
        <v>15</v>
      </c>
      <c r="G47">
        <f>Delémont!F22</f>
        <v>15</v>
      </c>
      <c r="H47">
        <f>Delémont!G22</f>
        <v>15</v>
      </c>
      <c r="I47">
        <f>Delémont!H22</f>
        <v>37</v>
      </c>
      <c r="J47">
        <f>Delémont!I22</f>
        <v>32</v>
      </c>
      <c r="K47">
        <f>Delémont!J22</f>
        <v>0</v>
      </c>
      <c r="L47">
        <f>Delémont!K22</f>
        <v>2</v>
      </c>
      <c r="M47">
        <f>Delémont!L22</f>
        <v>12</v>
      </c>
      <c r="N47">
        <f>Delémont!M22</f>
        <v>7</v>
      </c>
      <c r="O47">
        <f>Delémont!N22</f>
        <v>5</v>
      </c>
      <c r="P47">
        <f>Delémont!O22</f>
        <v>10</v>
      </c>
      <c r="Q47">
        <f>Delémont!P22</f>
        <v>6</v>
      </c>
      <c r="R47">
        <f>Delémont!Q22</f>
        <v>6</v>
      </c>
    </row>
    <row r="48" spans="2:18" x14ac:dyDescent="0.2">
      <c r="B48" t="str">
        <f>'Franches-Montagnes'!A17</f>
        <v>Saignelégier</v>
      </c>
      <c r="C48">
        <f>'Franches-Montagnes'!B17</f>
        <v>107</v>
      </c>
      <c r="D48">
        <f>'Franches-Montagnes'!C17</f>
        <v>43</v>
      </c>
      <c r="E48">
        <f>'Franches-Montagnes'!D17</f>
        <v>51</v>
      </c>
      <c r="F48">
        <f>'Franches-Montagnes'!E17</f>
        <v>28</v>
      </c>
      <c r="G48">
        <f>'Franches-Montagnes'!F17</f>
        <v>100</v>
      </c>
      <c r="H48">
        <f>'Franches-Montagnes'!G17</f>
        <v>97</v>
      </c>
      <c r="I48">
        <f>'Franches-Montagnes'!H17</f>
        <v>126</v>
      </c>
      <c r="J48">
        <f>'Franches-Montagnes'!I17</f>
        <v>130</v>
      </c>
      <c r="K48">
        <f>'Franches-Montagnes'!J17</f>
        <v>18</v>
      </c>
      <c r="L48">
        <f>'Franches-Montagnes'!K17</f>
        <v>13</v>
      </c>
      <c r="M48">
        <f>'Franches-Montagnes'!L17</f>
        <v>25</v>
      </c>
      <c r="N48">
        <f>'Franches-Montagnes'!M17</f>
        <v>16</v>
      </c>
      <c r="O48">
        <f>'Franches-Montagnes'!N17</f>
        <v>28</v>
      </c>
      <c r="P48">
        <f>'Franches-Montagnes'!O17</f>
        <v>52</v>
      </c>
      <c r="Q48">
        <f>'Franches-Montagnes'!P17</f>
        <v>8</v>
      </c>
      <c r="R48">
        <f>'Franches-Montagnes'!Q17</f>
        <v>11</v>
      </c>
    </row>
    <row r="49" spans="2:18" x14ac:dyDescent="0.2">
      <c r="B49" t="str">
        <f>'Franches-Montagnes'!A18</f>
        <v>Saint-Brais</v>
      </c>
      <c r="C49">
        <f>'Franches-Montagnes'!B18</f>
        <v>11</v>
      </c>
      <c r="D49">
        <f>'Franches-Montagnes'!C18</f>
        <v>2</v>
      </c>
      <c r="E49">
        <f>'Franches-Montagnes'!D18</f>
        <v>2</v>
      </c>
      <c r="F49">
        <f>'Franches-Montagnes'!E18</f>
        <v>2</v>
      </c>
      <c r="G49">
        <f>'Franches-Montagnes'!F18</f>
        <v>12</v>
      </c>
      <c r="H49">
        <f>'Franches-Montagnes'!G18</f>
        <v>21</v>
      </c>
      <c r="I49">
        <f>'Franches-Montagnes'!H18</f>
        <v>2</v>
      </c>
      <c r="J49">
        <f>'Franches-Montagnes'!I18</f>
        <v>7</v>
      </c>
      <c r="K49">
        <f>'Franches-Montagnes'!J18</f>
        <v>2</v>
      </c>
      <c r="L49">
        <f>'Franches-Montagnes'!K18</f>
        <v>2</v>
      </c>
      <c r="M49">
        <f>'Franches-Montagnes'!L18</f>
        <v>5</v>
      </c>
      <c r="N49">
        <f>'Franches-Montagnes'!M18</f>
        <v>7</v>
      </c>
      <c r="O49">
        <f>'Franches-Montagnes'!N18</f>
        <v>5</v>
      </c>
      <c r="P49">
        <f>'Franches-Montagnes'!O18</f>
        <v>0</v>
      </c>
      <c r="Q49">
        <f>'Franches-Montagnes'!P18</f>
        <v>0</v>
      </c>
      <c r="R49">
        <f>'Franches-Montagnes'!Q18</f>
        <v>3</v>
      </c>
    </row>
    <row r="50" spans="2:18" x14ac:dyDescent="0.2">
      <c r="B50" t="str">
        <f>Delémont!A23</f>
        <v>Saulcy</v>
      </c>
      <c r="C50">
        <f>Delémont!B23</f>
        <v>3</v>
      </c>
      <c r="D50">
        <f>Delémont!C23</f>
        <v>2</v>
      </c>
      <c r="E50">
        <f>Delémont!D23</f>
        <v>4</v>
      </c>
      <c r="F50">
        <f>Delémont!E23</f>
        <v>1</v>
      </c>
      <c r="G50">
        <f>Delémont!F23</f>
        <v>9</v>
      </c>
      <c r="H50">
        <f>Delémont!G23</f>
        <v>20</v>
      </c>
      <c r="I50">
        <f>Delémont!H23</f>
        <v>5</v>
      </c>
      <c r="J50">
        <f>Delémont!I23</f>
        <v>4</v>
      </c>
      <c r="K50">
        <f>Delémont!J23</f>
        <v>0</v>
      </c>
      <c r="L50">
        <f>Delémont!K23</f>
        <v>0</v>
      </c>
      <c r="M50">
        <f>Delémont!L23</f>
        <v>7</v>
      </c>
      <c r="N50">
        <f>Delémont!M23</f>
        <v>4</v>
      </c>
      <c r="O50">
        <f>Delémont!N23</f>
        <v>1</v>
      </c>
      <c r="P50">
        <f>Delémont!O23</f>
        <v>1</v>
      </c>
      <c r="Q50">
        <f>Delémont!P23</f>
        <v>0</v>
      </c>
      <c r="R50">
        <f>Delémont!Q23</f>
        <v>1</v>
      </c>
    </row>
    <row r="51" spans="2:18" x14ac:dyDescent="0.2">
      <c r="B51" t="str">
        <f>'Franches-Montagnes'!A19</f>
        <v>Soubey</v>
      </c>
      <c r="C51">
        <f>'Franches-Montagnes'!B19</f>
        <v>4</v>
      </c>
      <c r="D51">
        <f>'Franches-Montagnes'!C19</f>
        <v>0</v>
      </c>
      <c r="E51">
        <f>'Franches-Montagnes'!D19</f>
        <v>6</v>
      </c>
      <c r="F51">
        <f>'Franches-Montagnes'!E19</f>
        <v>1</v>
      </c>
      <c r="G51">
        <f>'Franches-Montagnes'!F19</f>
        <v>6</v>
      </c>
      <c r="H51">
        <f>'Franches-Montagnes'!G19</f>
        <v>4</v>
      </c>
      <c r="I51">
        <f>'Franches-Montagnes'!H19</f>
        <v>2</v>
      </c>
      <c r="J51">
        <f>'Franches-Montagnes'!I19</f>
        <v>1</v>
      </c>
      <c r="K51">
        <f>'Franches-Montagnes'!J19</f>
        <v>0</v>
      </c>
      <c r="L51">
        <f>'Franches-Montagnes'!K19</f>
        <v>0</v>
      </c>
      <c r="M51">
        <f>'Franches-Montagnes'!L19</f>
        <v>5</v>
      </c>
      <c r="N51">
        <f>'Franches-Montagnes'!M19</f>
        <v>3</v>
      </c>
      <c r="O51">
        <f>'Franches-Montagnes'!N19</f>
        <v>5</v>
      </c>
      <c r="P51">
        <f>'Franches-Montagnes'!O19</f>
        <v>0</v>
      </c>
      <c r="Q51">
        <f>'Franches-Montagnes'!P19</f>
        <v>0</v>
      </c>
      <c r="R51">
        <f>'Franches-Montagnes'!Q19</f>
        <v>0</v>
      </c>
    </row>
    <row r="52" spans="2:18" x14ac:dyDescent="0.2">
      <c r="B52" t="str">
        <f>Delémont!A24</f>
        <v>Soyhières</v>
      </c>
      <c r="C52">
        <f>Delémont!B24</f>
        <v>4</v>
      </c>
      <c r="D52">
        <f>Delémont!C24</f>
        <v>4</v>
      </c>
      <c r="E52">
        <f>Delémont!D24</f>
        <v>4</v>
      </c>
      <c r="F52">
        <f>Delémont!E24</f>
        <v>3</v>
      </c>
      <c r="G52">
        <f>Delémont!F24</f>
        <v>6</v>
      </c>
      <c r="H52">
        <f>Delémont!G24</f>
        <v>8</v>
      </c>
      <c r="I52">
        <f>Delémont!H24</f>
        <v>16</v>
      </c>
      <c r="J52">
        <f>Delémont!I24</f>
        <v>5</v>
      </c>
      <c r="K52">
        <f>Delémont!J24</f>
        <v>1</v>
      </c>
      <c r="L52">
        <f>Delémont!K24</f>
        <v>2</v>
      </c>
      <c r="M52">
        <f>Delémont!L24</f>
        <v>43</v>
      </c>
      <c r="N52">
        <f>Delémont!M24</f>
        <v>10</v>
      </c>
      <c r="O52">
        <f>Delémont!N24</f>
        <v>7</v>
      </c>
      <c r="P52">
        <f>Delémont!O24</f>
        <v>4</v>
      </c>
      <c r="Q52">
        <f>Delémont!P24</f>
        <v>1</v>
      </c>
      <c r="R52">
        <f>Delémont!Q24</f>
        <v>0</v>
      </c>
    </row>
    <row r="53" spans="2:18" x14ac:dyDescent="0.2">
      <c r="B53" t="str">
        <f>Delémont!A25</f>
        <v>Val Terbi</v>
      </c>
      <c r="C53">
        <f>Delémont!B25</f>
        <v>31</v>
      </c>
      <c r="D53">
        <f>Delémont!C25</f>
        <v>47</v>
      </c>
      <c r="E53">
        <f>Delémont!D25</f>
        <v>20</v>
      </c>
      <c r="F53">
        <f>Delémont!E25</f>
        <v>13</v>
      </c>
      <c r="G53">
        <f>Delémont!F25</f>
        <v>108</v>
      </c>
      <c r="H53">
        <f>Delémont!G25</f>
        <v>107</v>
      </c>
      <c r="I53">
        <f>Delémont!H25</f>
        <v>123</v>
      </c>
      <c r="J53">
        <f>Delémont!I25</f>
        <v>110</v>
      </c>
      <c r="K53">
        <f>Delémont!J25</f>
        <v>3</v>
      </c>
      <c r="L53">
        <f>Delémont!K25</f>
        <v>3</v>
      </c>
      <c r="M53">
        <f>Delémont!L25</f>
        <v>75</v>
      </c>
      <c r="N53">
        <f>Delémont!M25</f>
        <v>28</v>
      </c>
      <c r="O53">
        <f>Delémont!N25</f>
        <v>35</v>
      </c>
      <c r="P53">
        <f>Delémont!O25</f>
        <v>36</v>
      </c>
      <c r="Q53">
        <f>Delémont!P25</f>
        <v>20</v>
      </c>
      <c r="R53">
        <f>Delémont!Q25</f>
        <v>10</v>
      </c>
    </row>
    <row r="54" spans="2:18" x14ac:dyDescent="0.2">
      <c r="B54" t="str">
        <f>Porrentruy!A27</f>
        <v>Vendlincourt</v>
      </c>
      <c r="C54">
        <f>Porrentruy!B27</f>
        <v>1</v>
      </c>
      <c r="D54">
        <f>Porrentruy!C27</f>
        <v>1</v>
      </c>
      <c r="E54">
        <f>Porrentruy!D27</f>
        <v>66</v>
      </c>
      <c r="F54">
        <f>Porrentruy!E27</f>
        <v>26</v>
      </c>
      <c r="G54">
        <f>Porrentruy!F27</f>
        <v>12</v>
      </c>
      <c r="H54">
        <f>Porrentruy!G27</f>
        <v>48</v>
      </c>
      <c r="I54">
        <f>Porrentruy!H27</f>
        <v>24</v>
      </c>
      <c r="J54">
        <f>Porrentruy!I27</f>
        <v>13</v>
      </c>
      <c r="K54">
        <f>Porrentruy!J27</f>
        <v>1</v>
      </c>
      <c r="L54">
        <f>Porrentruy!K27</f>
        <v>0</v>
      </c>
      <c r="M54">
        <f>Porrentruy!L27</f>
        <v>10</v>
      </c>
      <c r="N54">
        <f>Porrentruy!M27</f>
        <v>19</v>
      </c>
      <c r="O54">
        <f>Porrentruy!N27</f>
        <v>2</v>
      </c>
      <c r="P54">
        <f>Porrentruy!O27</f>
        <v>2</v>
      </c>
      <c r="Q54">
        <f>Porrentruy!P27</f>
        <v>1</v>
      </c>
      <c r="R54">
        <f>Porrentruy!Q27</f>
        <v>4</v>
      </c>
    </row>
  </sheetData>
  <sheetProtection password="D047" sheet="1" objects="1" scenarios="1"/>
  <autoFilter ref="B1:R54">
    <sortState ref="B2:R54">
      <sortCondition ref="B1:B54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Résumé cantonal</vt:lpstr>
      <vt:lpstr>Statistiques</vt:lpstr>
      <vt:lpstr>Delémont</vt:lpstr>
      <vt:lpstr>Porrentruy</vt:lpstr>
      <vt:lpstr>Franches-Montagnes</vt:lpstr>
      <vt:lpstr>Feuille de calcule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Guenin Nicolas</dc:creator>
  <cp:lastModifiedBy>Emmenegger Loris</cp:lastModifiedBy>
  <dcterms:created xsi:type="dcterms:W3CDTF">2015-10-08T14:41:32Z</dcterms:created>
  <dcterms:modified xsi:type="dcterms:W3CDTF">2020-10-29T08:54:23Z</dcterms:modified>
</cp:coreProperties>
</file>