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A\MCH2\Comptabilisation REPA\0_SEN\Budgets\"/>
    </mc:Choice>
  </mc:AlternateContent>
  <bookViews>
    <workbookView xWindow="0" yWindow="0" windowWidth="28800" windowHeight="11775" firstSheet="1" activeTab="1"/>
  </bookViews>
  <sheets>
    <sheet name="Population" sheetId="2" state="hidden" r:id="rId1"/>
    <sheet name="Acomptes SEN 202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B52" i="2" l="1"/>
  <c r="C52" i="2" l="1"/>
  <c r="H57" i="1" l="1"/>
  <c r="H56" i="1"/>
  <c r="E7" i="1"/>
  <c r="E14" i="1" s="1"/>
  <c r="E9" i="1" l="1"/>
  <c r="F22" i="1" l="1"/>
  <c r="F20" i="1"/>
  <c r="F29" i="1" s="1"/>
  <c r="E22" i="1"/>
  <c r="E20" i="1"/>
  <c r="D21" i="1"/>
  <c r="G21" i="1" s="1"/>
  <c r="H21" i="1" s="1"/>
  <c r="H46" i="1" s="1"/>
  <c r="D22" i="1"/>
  <c r="D23" i="1"/>
  <c r="G23" i="1" s="1"/>
  <c r="H23" i="1" s="1"/>
  <c r="H48" i="1" s="1"/>
  <c r="D24" i="1"/>
  <c r="G24" i="1" s="1"/>
  <c r="H24" i="1" s="1"/>
  <c r="H49" i="1" s="1"/>
  <c r="D25" i="1"/>
  <c r="G25" i="1" s="1"/>
  <c r="H25" i="1" s="1"/>
  <c r="H50" i="1" s="1"/>
  <c r="D26" i="1"/>
  <c r="G26" i="1" s="1"/>
  <c r="H26" i="1" s="1"/>
  <c r="H51" i="1" s="1"/>
  <c r="D27" i="1"/>
  <c r="G27" i="1" s="1"/>
  <c r="H27" i="1" s="1"/>
  <c r="H52" i="1" s="1"/>
  <c r="D28" i="1"/>
  <c r="G28" i="1" s="1"/>
  <c r="H28" i="1" s="1"/>
  <c r="H53" i="1" s="1"/>
  <c r="D20" i="1"/>
  <c r="D16" i="1"/>
  <c r="E15" i="1"/>
  <c r="G22" i="1" l="1"/>
  <c r="G20" i="1"/>
  <c r="E29" i="1"/>
  <c r="H20" i="1"/>
  <c r="H45" i="1" s="1"/>
  <c r="D29" i="1"/>
  <c r="E16" i="1"/>
  <c r="H22" i="1" l="1"/>
  <c r="H47" i="1" s="1"/>
  <c r="G29" i="1"/>
  <c r="H29" i="1"/>
  <c r="D34" i="1" s="1"/>
  <c r="H54" i="1" l="1"/>
  <c r="H59" i="1" s="1"/>
  <c r="D38" i="1" s="1"/>
  <c r="H43" i="1" s="1"/>
</calcChain>
</file>

<file path=xl/sharedStrings.xml><?xml version="1.0" encoding="utf-8"?>
<sst xmlns="http://schemas.openxmlformats.org/spreadsheetml/2006/main" count="179" uniqueCount="107">
  <si>
    <t>Commune :</t>
  </si>
  <si>
    <t>Nombre d'habitants de la commune :</t>
  </si>
  <si>
    <t>Nombre d'habitants total :</t>
  </si>
  <si>
    <t>Comptabilisation des charges liées de l'enseignement</t>
  </si>
  <si>
    <t>Mesure 125 " Optima"</t>
  </si>
  <si>
    <t>Total</t>
  </si>
  <si>
    <t>Comptes</t>
  </si>
  <si>
    <t>Libellés</t>
  </si>
  <si>
    <t>CPJU</t>
  </si>
  <si>
    <t>Optima</t>
  </si>
  <si>
    <t>2122.36110.00</t>
  </si>
  <si>
    <t>Ecoles primaires</t>
  </si>
  <si>
    <t>Transports primaires</t>
  </si>
  <si>
    <t>Ecoles secondaires</t>
  </si>
  <si>
    <t>Ecoles transfrontalières</t>
  </si>
  <si>
    <t>Transports secondaires</t>
  </si>
  <si>
    <t>Centre d'émulation</t>
  </si>
  <si>
    <t>Insitutions spécialisés</t>
  </si>
  <si>
    <t>Mesure pédabogique</t>
  </si>
  <si>
    <t>Infirmières scolaires</t>
  </si>
  <si>
    <t>2125.36110.01</t>
  </si>
  <si>
    <t>2132.36110.02</t>
  </si>
  <si>
    <t>2132.36110.03</t>
  </si>
  <si>
    <t>2135.36110.04</t>
  </si>
  <si>
    <t>2202.36110.06</t>
  </si>
  <si>
    <t>2202.36110.07</t>
  </si>
  <si>
    <t>4333.36110.08</t>
  </si>
  <si>
    <t>Totaux</t>
  </si>
  <si>
    <t>Total à charge de la commune</t>
  </si>
  <si>
    <t>(sans les rembrousements des transports)</t>
  </si>
  <si>
    <t>CHF</t>
  </si>
  <si>
    <t>Comptabillisation des acomptes de l'enseignement</t>
  </si>
  <si>
    <t>(Montant à charge de la commune divisé par 13)</t>
  </si>
  <si>
    <t>Ecritures :</t>
  </si>
  <si>
    <t>à</t>
  </si>
  <si>
    <t>Liquidités</t>
  </si>
  <si>
    <t>Acomptes de l'enseignement (13x)</t>
  </si>
  <si>
    <t>Comptabilisation du décompte</t>
  </si>
  <si>
    <t>Débit</t>
  </si>
  <si>
    <t>Crédit</t>
  </si>
  <si>
    <t>Contrôle</t>
  </si>
  <si>
    <t>Remboursement des transports secondaires</t>
  </si>
  <si>
    <t>Remboursement des transports primaires</t>
  </si>
  <si>
    <t>2135.46110.03</t>
  </si>
  <si>
    <t>2125.46110.01</t>
  </si>
  <si>
    <t>Total du décompte SEN</t>
  </si>
  <si>
    <t>Boécourt</t>
  </si>
  <si>
    <t>Alle</t>
  </si>
  <si>
    <t>Bourrignon</t>
  </si>
  <si>
    <t>Basse-Allaine</t>
  </si>
  <si>
    <t>Châtillon</t>
  </si>
  <si>
    <t>Beurnevésin</t>
  </si>
  <si>
    <t>Courchapoix</t>
  </si>
  <si>
    <t>Courrendlin</t>
  </si>
  <si>
    <t>Delémont</t>
  </si>
  <si>
    <t>Boncourt</t>
  </si>
  <si>
    <t>Courroux</t>
  </si>
  <si>
    <t>Bonfol</t>
  </si>
  <si>
    <t>Courtételle</t>
  </si>
  <si>
    <t>Porrentruy</t>
  </si>
  <si>
    <t>Bure</t>
  </si>
  <si>
    <t>Develier</t>
  </si>
  <si>
    <t>Ederswiler</t>
  </si>
  <si>
    <t>Clos du Doubs</t>
  </si>
  <si>
    <t>Haute-Sorne</t>
  </si>
  <si>
    <t>Coeuve</t>
  </si>
  <si>
    <t>Mervelier</t>
  </si>
  <si>
    <t>Cornol</t>
  </si>
  <si>
    <t>Mettembert</t>
  </si>
  <si>
    <t>Movelier</t>
  </si>
  <si>
    <t>Courchavon</t>
  </si>
  <si>
    <t>Pleigne</t>
  </si>
  <si>
    <t>Courgenay</t>
  </si>
  <si>
    <t>Rossemaison</t>
  </si>
  <si>
    <t>Saulcy</t>
  </si>
  <si>
    <t>Courtedoux</t>
  </si>
  <si>
    <t>Soyhières</t>
  </si>
  <si>
    <t>Val Terbi</t>
  </si>
  <si>
    <t>Le Bémont</t>
  </si>
  <si>
    <t>Les Bois</t>
  </si>
  <si>
    <t>Les Breuleux</t>
  </si>
  <si>
    <t>Fahy</t>
  </si>
  <si>
    <t>Fontenais</t>
  </si>
  <si>
    <t>Les Enfers</t>
  </si>
  <si>
    <t>Grandfontaine</t>
  </si>
  <si>
    <t>Les Genevez</t>
  </si>
  <si>
    <t>Haute-Ajoie</t>
  </si>
  <si>
    <t>Lajoux</t>
  </si>
  <si>
    <t>Montfaucon</t>
  </si>
  <si>
    <t>La Baroche</t>
  </si>
  <si>
    <t>Muriaux</t>
  </si>
  <si>
    <t>Le Noirmont</t>
  </si>
  <si>
    <t>Saignelégier</t>
  </si>
  <si>
    <t>Saint-Brais</t>
  </si>
  <si>
    <t>Soubey</t>
  </si>
  <si>
    <t>Vendlincourt</t>
  </si>
  <si>
    <t>Veuillez cliquer sur la cellule ci-dessous et choisir votre commune</t>
  </si>
  <si>
    <t>part communale</t>
  </si>
  <si>
    <t>Part de votre commune</t>
  </si>
  <si>
    <t>A charge des communes</t>
  </si>
  <si>
    <t xml:space="preserve">Précision d'arrondi : </t>
  </si>
  <si>
    <t>Frais de transport</t>
  </si>
  <si>
    <t>2199.36110.05</t>
  </si>
  <si>
    <t>Budget 2022</t>
  </si>
  <si>
    <t>Damphreux- Lugnez</t>
  </si>
  <si>
    <t>Plan équilibre concernant les communes</t>
  </si>
  <si>
    <t>Les décomptes générales pour l'enseignement - acomptes mensuels 2023 - font office de référence.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</si>
</sst>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7.5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6" fillId="0" borderId="0" xfId="0" applyFont="1"/>
    <xf numFmtId="0" fontId="7" fillId="0" borderId="0" xfId="0" applyFont="1" applyBorder="1"/>
    <xf numFmtId="0" fontId="6" fillId="0" borderId="0" xfId="0" applyFont="1" applyBorder="1"/>
    <xf numFmtId="3" fontId="8" fillId="0" borderId="0" xfId="0" applyNumberFormat="1" applyFont="1"/>
    <xf numFmtId="4" fontId="6" fillId="0" borderId="0" xfId="0" applyNumberFormat="1" applyFont="1"/>
    <xf numFmtId="4" fontId="6" fillId="0" borderId="6" xfId="0" applyNumberFormat="1" applyFont="1" applyBorder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Protection="1">
      <protection locked="0"/>
    </xf>
    <xf numFmtId="0" fontId="0" fillId="0" borderId="0" xfId="0" applyProtection="1"/>
    <xf numFmtId="3" fontId="3" fillId="0" borderId="0" xfId="0" applyNumberFormat="1" applyFont="1" applyBorder="1" applyAlignment="1" applyProtection="1"/>
    <xf numFmtId="3" fontId="3" fillId="0" borderId="8" xfId="0" applyNumberFormat="1" applyFont="1" applyBorder="1" applyAlignment="1" applyProtection="1">
      <alignment horizontal="center"/>
    </xf>
    <xf numFmtId="0" fontId="3" fillId="0" borderId="0" xfId="0" applyFont="1" applyBorder="1" applyProtection="1"/>
    <xf numFmtId="3" fontId="3" fillId="0" borderId="0" xfId="0" applyNumberFormat="1" applyFont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3" xfId="0" applyBorder="1" applyProtection="1"/>
    <xf numFmtId="0" fontId="0" fillId="0" borderId="0" xfId="0" applyBorder="1" applyProtection="1"/>
    <xf numFmtId="9" fontId="3" fillId="0" borderId="0" xfId="0" applyNumberFormat="1" applyFont="1" applyBorder="1" applyAlignment="1" applyProtection="1">
      <alignment horizontal="center"/>
    </xf>
    <xf numFmtId="10" fontId="3" fillId="0" borderId="0" xfId="0" applyNumberFormat="1" applyFont="1" applyBorder="1" applyAlignment="1" applyProtection="1">
      <alignment horizontal="center"/>
    </xf>
    <xf numFmtId="0" fontId="0" fillId="2" borderId="0" xfId="0" applyFill="1" applyProtection="1"/>
    <xf numFmtId="4" fontId="0" fillId="2" borderId="0" xfId="0" applyNumberFormat="1" applyFill="1" applyProtection="1"/>
    <xf numFmtId="4" fontId="3" fillId="0" borderId="0" xfId="0" applyNumberFormat="1" applyFont="1" applyProtection="1"/>
    <xf numFmtId="0" fontId="0" fillId="0" borderId="5" xfId="0" applyBorder="1" applyProtection="1"/>
    <xf numFmtId="0" fontId="3" fillId="0" borderId="0" xfId="0" applyFont="1" applyAlignment="1" applyProtection="1">
      <alignment horizontal="center" vertical="center"/>
    </xf>
    <xf numFmtId="9" fontId="3" fillId="0" borderId="0" xfId="0" applyNumberFormat="1" applyFont="1" applyAlignment="1" applyProtection="1">
      <alignment horizontal="center" vertical="center"/>
    </xf>
    <xf numFmtId="10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4" fontId="0" fillId="0" borderId="0" xfId="0" applyNumberFormat="1" applyProtection="1"/>
    <xf numFmtId="4" fontId="0" fillId="0" borderId="6" xfId="0" applyNumberFormat="1" applyBorder="1" applyProtection="1"/>
    <xf numFmtId="0" fontId="3" fillId="0" borderId="0" xfId="0" applyFont="1" applyProtection="1"/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5" fillId="0" borderId="0" xfId="0" applyFont="1" applyProtection="1"/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right"/>
    </xf>
    <xf numFmtId="0" fontId="10" fillId="0" borderId="0" xfId="0" applyFont="1" applyProtection="1"/>
    <xf numFmtId="4" fontId="5" fillId="0" borderId="0" xfId="0" applyNumberFormat="1" applyFont="1" applyProtection="1"/>
    <xf numFmtId="0" fontId="3" fillId="3" borderId="0" xfId="0" applyFont="1" applyFill="1" applyProtection="1"/>
    <xf numFmtId="4" fontId="3" fillId="3" borderId="7" xfId="0" applyNumberFormat="1" applyFont="1" applyFill="1" applyBorder="1" applyProtection="1"/>
    <xf numFmtId="0" fontId="5" fillId="0" borderId="0" xfId="0" applyFont="1" applyAlignment="1" applyProtection="1">
      <alignment horizontal="center"/>
    </xf>
    <xf numFmtId="0" fontId="11" fillId="0" borderId="9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4" fontId="3" fillId="3" borderId="0" xfId="0" applyNumberFormat="1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22" workbookViewId="0">
      <selection activeCell="B52" sqref="B52"/>
    </sheetView>
  </sheetViews>
  <sheetFormatPr baseColWidth="10" defaultRowHeight="12.75" x14ac:dyDescent="0.2"/>
  <cols>
    <col min="1" max="1" width="16.28515625" style="1" bestFit="1" customWidth="1"/>
    <col min="2" max="16384" width="11.42578125" style="1"/>
  </cols>
  <sheetData>
    <row r="1" spans="1:4" x14ac:dyDescent="0.2">
      <c r="A1" s="2" t="s">
        <v>46</v>
      </c>
      <c r="B1" s="2">
        <v>947</v>
      </c>
      <c r="C1" s="5">
        <v>8000</v>
      </c>
      <c r="D1" s="1" t="s">
        <v>101</v>
      </c>
    </row>
    <row r="2" spans="1:4" x14ac:dyDescent="0.2">
      <c r="A2" s="2" t="s">
        <v>48</v>
      </c>
      <c r="B2" s="2">
        <v>265</v>
      </c>
      <c r="C2" s="5">
        <v>0</v>
      </c>
      <c r="D2" s="1" t="s">
        <v>101</v>
      </c>
    </row>
    <row r="3" spans="1:4" x14ac:dyDescent="0.2">
      <c r="A3" s="2" t="s">
        <v>50</v>
      </c>
      <c r="B3" s="2">
        <v>469</v>
      </c>
      <c r="C3" s="5">
        <v>0</v>
      </c>
      <c r="D3" s="1" t="s">
        <v>101</v>
      </c>
    </row>
    <row r="4" spans="1:4" x14ac:dyDescent="0.2">
      <c r="A4" s="2" t="s">
        <v>52</v>
      </c>
      <c r="B4" s="2">
        <v>439</v>
      </c>
      <c r="C4" s="5">
        <v>0</v>
      </c>
      <c r="D4" s="1" t="s">
        <v>101</v>
      </c>
    </row>
    <row r="5" spans="1:4" x14ac:dyDescent="0.2">
      <c r="A5" s="2" t="s">
        <v>53</v>
      </c>
      <c r="B5" s="2">
        <v>3688</v>
      </c>
      <c r="C5" s="5">
        <v>110000</v>
      </c>
      <c r="D5" s="1" t="s">
        <v>101</v>
      </c>
    </row>
    <row r="6" spans="1:4" x14ac:dyDescent="0.2">
      <c r="A6" s="2" t="s">
        <v>56</v>
      </c>
      <c r="B6" s="2">
        <v>3328</v>
      </c>
      <c r="C6" s="5">
        <v>10000</v>
      </c>
      <c r="D6" s="1" t="s">
        <v>101</v>
      </c>
    </row>
    <row r="7" spans="1:4" x14ac:dyDescent="0.2">
      <c r="A7" s="2" t="s">
        <v>58</v>
      </c>
      <c r="B7" s="2">
        <v>2634</v>
      </c>
      <c r="C7" s="5">
        <v>0</v>
      </c>
      <c r="D7" s="1" t="s">
        <v>101</v>
      </c>
    </row>
    <row r="8" spans="1:4" x14ac:dyDescent="0.2">
      <c r="A8" s="2" t="s">
        <v>54</v>
      </c>
      <c r="B8" s="2">
        <v>12259</v>
      </c>
      <c r="C8" s="5">
        <v>90000</v>
      </c>
      <c r="D8" s="1" t="s">
        <v>101</v>
      </c>
    </row>
    <row r="9" spans="1:4" x14ac:dyDescent="0.2">
      <c r="A9" s="2" t="s">
        <v>61</v>
      </c>
      <c r="B9" s="2">
        <v>1357</v>
      </c>
      <c r="C9" s="5">
        <v>30000</v>
      </c>
      <c r="D9" s="1" t="s">
        <v>101</v>
      </c>
    </row>
    <row r="10" spans="1:4" x14ac:dyDescent="0.2">
      <c r="A10" s="2" t="s">
        <v>62</v>
      </c>
      <c r="B10" s="2">
        <v>117</v>
      </c>
      <c r="C10" s="5">
        <v>0</v>
      </c>
      <c r="D10" s="1" t="s">
        <v>101</v>
      </c>
    </row>
    <row r="11" spans="1:4" x14ac:dyDescent="0.2">
      <c r="A11" s="2" t="s">
        <v>64</v>
      </c>
      <c r="B11" s="2">
        <v>7229</v>
      </c>
      <c r="C11" s="5">
        <v>320000</v>
      </c>
      <c r="D11" s="1" t="s">
        <v>101</v>
      </c>
    </row>
    <row r="12" spans="1:4" x14ac:dyDescent="0.2">
      <c r="A12" s="2" t="s">
        <v>66</v>
      </c>
      <c r="B12" s="2">
        <v>538</v>
      </c>
      <c r="C12" s="5">
        <v>0</v>
      </c>
      <c r="D12" s="1" t="s">
        <v>101</v>
      </c>
    </row>
    <row r="13" spans="1:4" x14ac:dyDescent="0.2">
      <c r="A13" s="2" t="s">
        <v>68</v>
      </c>
      <c r="B13" s="2">
        <v>111</v>
      </c>
      <c r="C13" s="5">
        <v>0</v>
      </c>
      <c r="D13" s="1" t="s">
        <v>101</v>
      </c>
    </row>
    <row r="14" spans="1:4" x14ac:dyDescent="0.2">
      <c r="A14" s="2" t="s">
        <v>69</v>
      </c>
      <c r="B14" s="2">
        <v>421</v>
      </c>
      <c r="C14" s="5">
        <v>0</v>
      </c>
      <c r="D14" s="1" t="s">
        <v>101</v>
      </c>
    </row>
    <row r="15" spans="1:4" x14ac:dyDescent="0.2">
      <c r="A15" s="2" t="s">
        <v>71</v>
      </c>
      <c r="B15" s="2">
        <v>346</v>
      </c>
      <c r="C15" s="5">
        <v>60000</v>
      </c>
      <c r="D15" s="1" t="s">
        <v>101</v>
      </c>
    </row>
    <row r="16" spans="1:4" x14ac:dyDescent="0.2">
      <c r="A16" s="2" t="s">
        <v>73</v>
      </c>
      <c r="B16" s="2">
        <v>710</v>
      </c>
      <c r="C16" s="5">
        <v>30000</v>
      </c>
      <c r="D16" s="1" t="s">
        <v>101</v>
      </c>
    </row>
    <row r="17" spans="1:4" x14ac:dyDescent="0.2">
      <c r="A17" s="2" t="s">
        <v>74</v>
      </c>
      <c r="B17" s="2">
        <v>269</v>
      </c>
      <c r="C17" s="5">
        <v>0</v>
      </c>
      <c r="D17" s="1" t="s">
        <v>101</v>
      </c>
    </row>
    <row r="18" spans="1:4" x14ac:dyDescent="0.2">
      <c r="A18" s="2" t="s">
        <v>76</v>
      </c>
      <c r="B18" s="2">
        <v>440</v>
      </c>
      <c r="C18" s="5">
        <v>130000</v>
      </c>
      <c r="D18" s="1" t="s">
        <v>101</v>
      </c>
    </row>
    <row r="19" spans="1:4" x14ac:dyDescent="0.2">
      <c r="A19" s="2" t="s">
        <v>77</v>
      </c>
      <c r="B19" s="2">
        <v>3229</v>
      </c>
      <c r="C19" s="5">
        <v>210000</v>
      </c>
      <c r="D19" s="1" t="s">
        <v>101</v>
      </c>
    </row>
    <row r="20" spans="1:4" x14ac:dyDescent="0.2">
      <c r="A20" s="2" t="s">
        <v>78</v>
      </c>
      <c r="B20" s="2">
        <v>309</v>
      </c>
      <c r="C20" s="5">
        <v>0</v>
      </c>
      <c r="D20" s="1" t="s">
        <v>101</v>
      </c>
    </row>
    <row r="21" spans="1:4" x14ac:dyDescent="0.2">
      <c r="A21" s="2" t="s">
        <v>79</v>
      </c>
      <c r="B21" s="2">
        <v>1270</v>
      </c>
      <c r="C21" s="5">
        <v>40000</v>
      </c>
      <c r="D21" s="1" t="s">
        <v>101</v>
      </c>
    </row>
    <row r="22" spans="1:4" x14ac:dyDescent="0.2">
      <c r="A22" s="2" t="s">
        <v>80</v>
      </c>
      <c r="B22" s="2">
        <v>1602</v>
      </c>
      <c r="C22" s="5">
        <v>270000</v>
      </c>
      <c r="D22" s="1" t="s">
        <v>101</v>
      </c>
    </row>
    <row r="23" spans="1:4" x14ac:dyDescent="0.2">
      <c r="A23" s="2" t="s">
        <v>83</v>
      </c>
      <c r="B23" s="2">
        <v>148</v>
      </c>
      <c r="C23" s="5">
        <v>0</v>
      </c>
      <c r="D23" s="1" t="s">
        <v>101</v>
      </c>
    </row>
    <row r="24" spans="1:4" x14ac:dyDescent="0.2">
      <c r="A24" s="2" t="s">
        <v>85</v>
      </c>
      <c r="B24" s="2">
        <v>517</v>
      </c>
      <c r="C24" s="5">
        <v>10000</v>
      </c>
      <c r="D24" s="1" t="s">
        <v>101</v>
      </c>
    </row>
    <row r="25" spans="1:4" x14ac:dyDescent="0.2">
      <c r="A25" s="2" t="s">
        <v>87</v>
      </c>
      <c r="B25" s="2">
        <v>701</v>
      </c>
      <c r="C25" s="5">
        <v>100000</v>
      </c>
      <c r="D25" s="1" t="s">
        <v>101</v>
      </c>
    </row>
    <row r="26" spans="1:4" x14ac:dyDescent="0.2">
      <c r="A26" s="2" t="s">
        <v>88</v>
      </c>
      <c r="B26" s="2">
        <v>561</v>
      </c>
      <c r="C26" s="5">
        <v>170000</v>
      </c>
      <c r="D26" s="1" t="s">
        <v>101</v>
      </c>
    </row>
    <row r="27" spans="1:4" x14ac:dyDescent="0.2">
      <c r="A27" s="2" t="s">
        <v>90</v>
      </c>
      <c r="B27" s="2">
        <v>525</v>
      </c>
      <c r="C27" s="5">
        <v>0</v>
      </c>
      <c r="D27" s="1" t="s">
        <v>101</v>
      </c>
    </row>
    <row r="28" spans="1:4" x14ac:dyDescent="0.2">
      <c r="A28" s="2" t="s">
        <v>91</v>
      </c>
      <c r="B28" s="2">
        <v>1907</v>
      </c>
      <c r="C28" s="5">
        <v>55000</v>
      </c>
      <c r="D28" s="1" t="s">
        <v>101</v>
      </c>
    </row>
    <row r="29" spans="1:4" x14ac:dyDescent="0.2">
      <c r="A29" s="2" t="s">
        <v>92</v>
      </c>
      <c r="B29" s="2">
        <v>2571</v>
      </c>
      <c r="C29" s="5">
        <v>110000</v>
      </c>
      <c r="D29" s="1" t="s">
        <v>101</v>
      </c>
    </row>
    <row r="30" spans="1:4" x14ac:dyDescent="0.2">
      <c r="A30" s="2" t="s">
        <v>93</v>
      </c>
      <c r="B30" s="2">
        <v>222</v>
      </c>
      <c r="C30" s="5">
        <v>0</v>
      </c>
      <c r="D30" s="1" t="s">
        <v>101</v>
      </c>
    </row>
    <row r="31" spans="1:4" x14ac:dyDescent="0.2">
      <c r="A31" s="2" t="s">
        <v>94</v>
      </c>
      <c r="B31" s="2">
        <v>129</v>
      </c>
      <c r="C31" s="5">
        <v>0</v>
      </c>
      <c r="D31" s="1" t="s">
        <v>101</v>
      </c>
    </row>
    <row r="32" spans="1:4" x14ac:dyDescent="0.2">
      <c r="A32" s="2" t="s">
        <v>47</v>
      </c>
      <c r="B32" s="2">
        <v>1891</v>
      </c>
      <c r="C32" s="5">
        <v>15000</v>
      </c>
      <c r="D32" s="1" t="s">
        <v>101</v>
      </c>
    </row>
    <row r="33" spans="1:4" x14ac:dyDescent="0.2">
      <c r="A33" s="2" t="s">
        <v>89</v>
      </c>
      <c r="B33" s="2">
        <v>1126</v>
      </c>
      <c r="C33" s="5">
        <v>85000</v>
      </c>
      <c r="D33" s="1" t="s">
        <v>101</v>
      </c>
    </row>
    <row r="34" spans="1:4" x14ac:dyDescent="0.2">
      <c r="A34" s="2" t="s">
        <v>49</v>
      </c>
      <c r="B34" s="2">
        <v>1225</v>
      </c>
      <c r="C34" s="5">
        <v>205000</v>
      </c>
      <c r="D34" s="1" t="s">
        <v>101</v>
      </c>
    </row>
    <row r="35" spans="1:4" x14ac:dyDescent="0.2">
      <c r="A35" s="2" t="s">
        <v>51</v>
      </c>
      <c r="B35" s="2">
        <v>117</v>
      </c>
      <c r="C35" s="5">
        <v>0</v>
      </c>
      <c r="D35" s="1" t="s">
        <v>101</v>
      </c>
    </row>
    <row r="36" spans="1:4" x14ac:dyDescent="0.2">
      <c r="A36" s="2" t="s">
        <v>55</v>
      </c>
      <c r="B36" s="2">
        <v>1181</v>
      </c>
      <c r="C36" s="5">
        <v>12000</v>
      </c>
      <c r="D36" s="1" t="s">
        <v>101</v>
      </c>
    </row>
    <row r="37" spans="1:4" x14ac:dyDescent="0.2">
      <c r="A37" s="2" t="s">
        <v>57</v>
      </c>
      <c r="B37" s="2">
        <v>642</v>
      </c>
      <c r="C37" s="5">
        <v>0</v>
      </c>
      <c r="D37" s="1" t="s">
        <v>101</v>
      </c>
    </row>
    <row r="38" spans="1:4" x14ac:dyDescent="0.2">
      <c r="A38" s="2" t="s">
        <v>60</v>
      </c>
      <c r="B38" s="2">
        <v>633</v>
      </c>
      <c r="C38" s="5">
        <v>0</v>
      </c>
      <c r="D38" s="1" t="s">
        <v>101</v>
      </c>
    </row>
    <row r="39" spans="1:4" x14ac:dyDescent="0.2">
      <c r="A39" s="2" t="s">
        <v>63</v>
      </c>
      <c r="B39" s="2">
        <v>1283</v>
      </c>
      <c r="C39" s="5">
        <v>195000</v>
      </c>
      <c r="D39" s="1" t="s">
        <v>101</v>
      </c>
    </row>
    <row r="40" spans="1:4" x14ac:dyDescent="0.2">
      <c r="A40" s="2" t="s">
        <v>65</v>
      </c>
      <c r="B40" s="2">
        <v>731</v>
      </c>
      <c r="C40" s="5">
        <v>50000</v>
      </c>
      <c r="D40" s="1" t="s">
        <v>101</v>
      </c>
    </row>
    <row r="41" spans="1:4" x14ac:dyDescent="0.2">
      <c r="A41" s="2" t="s">
        <v>67</v>
      </c>
      <c r="B41" s="2">
        <v>1016</v>
      </c>
      <c r="C41" s="5">
        <v>30000</v>
      </c>
      <c r="D41" s="1" t="s">
        <v>101</v>
      </c>
    </row>
    <row r="42" spans="1:4" x14ac:dyDescent="0.2">
      <c r="A42" s="2" t="s">
        <v>70</v>
      </c>
      <c r="B42" s="2">
        <v>304</v>
      </c>
      <c r="C42" s="5">
        <v>0</v>
      </c>
      <c r="D42" s="1" t="s">
        <v>101</v>
      </c>
    </row>
    <row r="43" spans="1:4" x14ac:dyDescent="0.2">
      <c r="A43" s="2" t="s">
        <v>72</v>
      </c>
      <c r="B43" s="2">
        <v>2405</v>
      </c>
      <c r="C43" s="5">
        <v>20000</v>
      </c>
      <c r="D43" s="1" t="s">
        <v>101</v>
      </c>
    </row>
    <row r="44" spans="1:4" x14ac:dyDescent="0.2">
      <c r="A44" s="2" t="s">
        <v>75</v>
      </c>
      <c r="B44" s="2">
        <v>735</v>
      </c>
      <c r="C44" s="5">
        <v>50000</v>
      </c>
      <c r="D44" s="1" t="s">
        <v>101</v>
      </c>
    </row>
    <row r="45" spans="1:4" x14ac:dyDescent="0.2">
      <c r="A45" s="2" t="s">
        <v>104</v>
      </c>
      <c r="B45" s="2">
        <v>369</v>
      </c>
      <c r="C45" s="5">
        <v>0</v>
      </c>
      <c r="D45" s="1" t="s">
        <v>101</v>
      </c>
    </row>
    <row r="46" spans="1:4" x14ac:dyDescent="0.2">
      <c r="A46" s="2" t="s">
        <v>81</v>
      </c>
      <c r="B46" s="2">
        <v>340</v>
      </c>
      <c r="C46" s="5">
        <v>0</v>
      </c>
      <c r="D46" s="1" t="s">
        <v>101</v>
      </c>
    </row>
    <row r="47" spans="1:4" x14ac:dyDescent="0.2">
      <c r="A47" s="2" t="s">
        <v>82</v>
      </c>
      <c r="B47" s="2">
        <v>1695</v>
      </c>
      <c r="C47" s="5">
        <v>85000</v>
      </c>
      <c r="D47" s="1" t="s">
        <v>101</v>
      </c>
    </row>
    <row r="48" spans="1:4" x14ac:dyDescent="0.2">
      <c r="A48" s="2" t="s">
        <v>84</v>
      </c>
      <c r="B48" s="2">
        <v>390</v>
      </c>
      <c r="C48" s="5">
        <v>140000</v>
      </c>
      <c r="D48" s="1" t="s">
        <v>101</v>
      </c>
    </row>
    <row r="49" spans="1:4" x14ac:dyDescent="0.2">
      <c r="A49" s="2" t="s">
        <v>86</v>
      </c>
      <c r="B49" s="2">
        <v>1073</v>
      </c>
      <c r="C49" s="5">
        <v>0</v>
      </c>
      <c r="D49" s="1" t="s">
        <v>101</v>
      </c>
    </row>
    <row r="50" spans="1:4" x14ac:dyDescent="0.2">
      <c r="A50" s="2" t="s">
        <v>59</v>
      </c>
      <c r="B50" s="2">
        <v>6359</v>
      </c>
      <c r="C50" s="5">
        <v>300000</v>
      </c>
      <c r="D50" s="1" t="s">
        <v>101</v>
      </c>
    </row>
    <row r="51" spans="1:4" x14ac:dyDescent="0.2">
      <c r="A51" s="2" t="s">
        <v>95</v>
      </c>
      <c r="B51" s="2">
        <v>559</v>
      </c>
      <c r="C51" s="6">
        <v>50000</v>
      </c>
      <c r="D51" s="1" t="s">
        <v>101</v>
      </c>
    </row>
    <row r="52" spans="1:4" x14ac:dyDescent="0.2">
      <c r="A52" s="3" t="s">
        <v>5</v>
      </c>
      <c r="B52" s="4">
        <f>SUM(B1:B51)</f>
        <v>73332</v>
      </c>
      <c r="C52" s="5">
        <f>SUM(C1:C51)</f>
        <v>2990000</v>
      </c>
      <c r="D52" s="1" t="s">
        <v>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workbookViewId="0">
      <selection activeCell="C5" sqref="C5"/>
    </sheetView>
  </sheetViews>
  <sheetFormatPr baseColWidth="10" defaultRowHeight="15" x14ac:dyDescent="0.25"/>
  <cols>
    <col min="1" max="1" width="13.42578125" style="8" customWidth="1"/>
    <col min="2" max="2" width="21.85546875" style="8" customWidth="1"/>
    <col min="3" max="4" width="14.42578125" style="8" customWidth="1"/>
    <col min="5" max="5" width="14.7109375" style="8" customWidth="1"/>
    <col min="6" max="10" width="14.42578125" style="8" customWidth="1"/>
    <col min="11" max="16384" width="11.42578125" style="8"/>
  </cols>
  <sheetData>
    <row r="1" spans="1:8" ht="21" x14ac:dyDescent="0.35">
      <c r="A1" s="7" t="s">
        <v>3</v>
      </c>
    </row>
    <row r="3" spans="1:8" ht="18.75" x14ac:dyDescent="0.3">
      <c r="A3" s="9" t="s">
        <v>103</v>
      </c>
    </row>
    <row r="4" spans="1:8" ht="15.75" thickBot="1" x14ac:dyDescent="0.3">
      <c r="D4" s="46" t="s">
        <v>96</v>
      </c>
      <c r="E4" s="46"/>
      <c r="F4" s="46"/>
    </row>
    <row r="5" spans="1:8" ht="15.75" thickBot="1" x14ac:dyDescent="0.3">
      <c r="A5" s="8" t="s">
        <v>0</v>
      </c>
      <c r="B5" s="10"/>
      <c r="C5" s="10"/>
      <c r="D5" s="47"/>
      <c r="E5" s="48"/>
      <c r="F5" s="49"/>
    </row>
    <row r="6" spans="1:8" ht="15.75" thickBot="1" x14ac:dyDescent="0.3">
      <c r="B6" s="10"/>
      <c r="C6" s="10"/>
      <c r="D6" s="11"/>
      <c r="E6" s="11"/>
      <c r="F6" s="11"/>
    </row>
    <row r="7" spans="1:8" ht="15.75" thickBot="1" x14ac:dyDescent="0.3">
      <c r="A7" s="12" t="s">
        <v>1</v>
      </c>
      <c r="B7" s="12"/>
      <c r="C7" s="12"/>
      <c r="D7" s="13"/>
      <c r="E7" s="14" t="e">
        <f>VLOOKUP($D$5,Population!$A$1:$B$51,2,0)</f>
        <v>#N/A</v>
      </c>
      <c r="F7" s="13"/>
      <c r="G7" s="12"/>
      <c r="H7" s="12"/>
    </row>
    <row r="8" spans="1:8" ht="15.75" thickBot="1" x14ac:dyDescent="0.3">
      <c r="A8" s="12"/>
      <c r="B8" s="12"/>
      <c r="C8" s="12"/>
      <c r="D8" s="15"/>
      <c r="E8" s="16"/>
      <c r="F8" s="15"/>
      <c r="G8" s="12"/>
      <c r="H8" s="12"/>
    </row>
    <row r="9" spans="1:8" ht="15.75" thickBot="1" x14ac:dyDescent="0.3">
      <c r="A9" s="12" t="s">
        <v>2</v>
      </c>
      <c r="B9" s="12"/>
      <c r="C9" s="12"/>
      <c r="D9" s="13"/>
      <c r="E9" s="14">
        <f>Population!$B$52</f>
        <v>73332</v>
      </c>
      <c r="F9" s="17"/>
      <c r="G9" s="12"/>
      <c r="H9" s="12"/>
    </row>
    <row r="10" spans="1:8" x14ac:dyDescent="0.25">
      <c r="A10" s="12"/>
      <c r="B10" s="12"/>
      <c r="C10" s="12"/>
      <c r="D10" s="12"/>
      <c r="E10" s="12"/>
      <c r="F10" s="12"/>
      <c r="G10" s="12"/>
      <c r="H10" s="12"/>
    </row>
    <row r="11" spans="1:8" ht="15.75" thickBot="1" x14ac:dyDescent="0.3">
      <c r="A11" s="12"/>
      <c r="B11" s="12"/>
      <c r="C11" s="12"/>
      <c r="D11" s="12"/>
      <c r="E11" s="12"/>
      <c r="F11" s="12"/>
      <c r="G11" s="12"/>
      <c r="H11" s="12"/>
    </row>
    <row r="12" spans="1:8" ht="15.75" thickTop="1" x14ac:dyDescent="0.25">
      <c r="A12" s="18"/>
      <c r="B12" s="18"/>
      <c r="C12" s="18"/>
      <c r="D12" s="18"/>
      <c r="E12" s="18"/>
      <c r="F12" s="18"/>
      <c r="G12" s="18"/>
      <c r="H12" s="18"/>
    </row>
    <row r="13" spans="1:8" x14ac:dyDescent="0.25">
      <c r="A13" s="19"/>
      <c r="B13" s="19"/>
      <c r="C13" s="19"/>
      <c r="D13" s="20">
        <v>1</v>
      </c>
      <c r="E13" s="21" t="s">
        <v>97</v>
      </c>
      <c r="F13" s="19"/>
      <c r="G13" s="19"/>
      <c r="H13" s="19"/>
    </row>
    <row r="14" spans="1:8" x14ac:dyDescent="0.25">
      <c r="A14" s="22" t="s">
        <v>105</v>
      </c>
      <c r="B14" s="22"/>
      <c r="C14" s="22"/>
      <c r="D14" s="23">
        <v>670000</v>
      </c>
      <c r="E14" s="23" t="e">
        <f>D14/E9*E7</f>
        <v>#N/A</v>
      </c>
      <c r="F14" s="12"/>
      <c r="G14" s="12"/>
      <c r="H14" s="12"/>
    </row>
    <row r="15" spans="1:8" x14ac:dyDescent="0.25">
      <c r="A15" s="22" t="s">
        <v>4</v>
      </c>
      <c r="B15" s="22"/>
      <c r="C15" s="22"/>
      <c r="D15" s="23">
        <v>2686000</v>
      </c>
      <c r="E15" s="23" t="e">
        <f>D15/E9*E7</f>
        <v>#N/A</v>
      </c>
      <c r="F15" s="12"/>
      <c r="G15" s="12"/>
      <c r="H15" s="12"/>
    </row>
    <row r="16" spans="1:8" x14ac:dyDescent="0.25">
      <c r="A16" s="12"/>
      <c r="B16" s="12"/>
      <c r="C16" s="12"/>
      <c r="D16" s="24">
        <f>SUM(D14:D15)</f>
        <v>3356000</v>
      </c>
      <c r="E16" s="24" t="e">
        <f>SUM(E14:E15)</f>
        <v>#N/A</v>
      </c>
      <c r="F16" s="12"/>
      <c r="G16" s="12"/>
      <c r="H16" s="12"/>
    </row>
    <row r="17" spans="1:8" ht="15.75" thickBot="1" x14ac:dyDescent="0.3">
      <c r="A17" s="25"/>
      <c r="B17" s="25"/>
      <c r="C17" s="25"/>
      <c r="D17" s="25"/>
      <c r="E17" s="25"/>
      <c r="F17" s="25"/>
      <c r="G17" s="25"/>
      <c r="H17" s="25"/>
    </row>
    <row r="18" spans="1:8" ht="15.75" thickTop="1" x14ac:dyDescent="0.25">
      <c r="A18" s="12"/>
      <c r="B18" s="12"/>
      <c r="C18" s="12"/>
      <c r="D18" s="12"/>
      <c r="E18" s="12"/>
      <c r="F18" s="12"/>
      <c r="G18" s="12"/>
      <c r="H18" s="12"/>
    </row>
    <row r="19" spans="1:8" ht="30" x14ac:dyDescent="0.25">
      <c r="A19" s="26" t="s">
        <v>6</v>
      </c>
      <c r="B19" s="26" t="s">
        <v>7</v>
      </c>
      <c r="C19" s="27">
        <v>1</v>
      </c>
      <c r="D19" s="28">
        <v>0.63500000000000001</v>
      </c>
      <c r="E19" s="26" t="s">
        <v>8</v>
      </c>
      <c r="F19" s="26" t="s">
        <v>9</v>
      </c>
      <c r="G19" s="29" t="s">
        <v>99</v>
      </c>
      <c r="H19" s="29" t="s">
        <v>98</v>
      </c>
    </row>
    <row r="20" spans="1:8" x14ac:dyDescent="0.25">
      <c r="A20" s="12" t="s">
        <v>10</v>
      </c>
      <c r="B20" s="12" t="s">
        <v>11</v>
      </c>
      <c r="C20" s="30">
        <v>59182400</v>
      </c>
      <c r="D20" s="30">
        <f>C20*63.5/100</f>
        <v>37580824</v>
      </c>
      <c r="E20" s="30">
        <f>D14/2</f>
        <v>335000</v>
      </c>
      <c r="F20" s="30">
        <f>D15/2</f>
        <v>1343000</v>
      </c>
      <c r="G20" s="30">
        <f>D20+E20+F20</f>
        <v>39258824</v>
      </c>
      <c r="H20" s="30" t="e">
        <f>G20/$E$9*$E$7</f>
        <v>#N/A</v>
      </c>
    </row>
    <row r="21" spans="1:8" x14ac:dyDescent="0.25">
      <c r="A21" s="12" t="s">
        <v>20</v>
      </c>
      <c r="B21" s="12" t="s">
        <v>12</v>
      </c>
      <c r="C21" s="30">
        <v>2250000</v>
      </c>
      <c r="D21" s="30">
        <f t="shared" ref="D21:D28" si="0">C21*63.5/100</f>
        <v>1428750</v>
      </c>
      <c r="E21" s="30">
        <v>0</v>
      </c>
      <c r="F21" s="30">
        <v>0</v>
      </c>
      <c r="G21" s="30">
        <f t="shared" ref="G21:G28" si="1">D21+E21+F21</f>
        <v>1428750</v>
      </c>
      <c r="H21" s="30" t="e">
        <f t="shared" ref="H21:H28" si="2">G21/$E$9*$E$7</f>
        <v>#N/A</v>
      </c>
    </row>
    <row r="22" spans="1:8" x14ac:dyDescent="0.25">
      <c r="A22" s="12" t="s">
        <v>21</v>
      </c>
      <c r="B22" s="12" t="s">
        <v>13</v>
      </c>
      <c r="C22" s="30">
        <v>34849800</v>
      </c>
      <c r="D22" s="30">
        <f t="shared" si="0"/>
        <v>22129623</v>
      </c>
      <c r="E22" s="30">
        <f>D14/2</f>
        <v>335000</v>
      </c>
      <c r="F22" s="30">
        <f>D15/2</f>
        <v>1343000</v>
      </c>
      <c r="G22" s="30">
        <f t="shared" si="1"/>
        <v>23807623</v>
      </c>
      <c r="H22" s="30" t="e">
        <f>G22/$E$9*$E$7</f>
        <v>#N/A</v>
      </c>
    </row>
    <row r="23" spans="1:8" x14ac:dyDescent="0.25">
      <c r="A23" s="12" t="s">
        <v>22</v>
      </c>
      <c r="B23" s="12" t="s">
        <v>14</v>
      </c>
      <c r="C23" s="30">
        <v>671000</v>
      </c>
      <c r="D23" s="30">
        <f t="shared" si="0"/>
        <v>426085</v>
      </c>
      <c r="E23" s="30">
        <v>0</v>
      </c>
      <c r="F23" s="30">
        <v>0</v>
      </c>
      <c r="G23" s="30">
        <f t="shared" si="1"/>
        <v>426085</v>
      </c>
      <c r="H23" s="30" t="e">
        <f t="shared" si="2"/>
        <v>#N/A</v>
      </c>
    </row>
    <row r="24" spans="1:8" x14ac:dyDescent="0.25">
      <c r="A24" s="12" t="s">
        <v>23</v>
      </c>
      <c r="B24" s="12" t="s">
        <v>15</v>
      </c>
      <c r="C24" s="30">
        <v>1262000</v>
      </c>
      <c r="D24" s="30">
        <f t="shared" si="0"/>
        <v>801370</v>
      </c>
      <c r="E24" s="30">
        <v>0</v>
      </c>
      <c r="F24" s="30">
        <v>0</v>
      </c>
      <c r="G24" s="30">
        <f t="shared" si="1"/>
        <v>801370</v>
      </c>
      <c r="H24" s="30" t="e">
        <f t="shared" si="2"/>
        <v>#N/A</v>
      </c>
    </row>
    <row r="25" spans="1:8" x14ac:dyDescent="0.25">
      <c r="A25" s="12" t="s">
        <v>102</v>
      </c>
      <c r="B25" s="12" t="s">
        <v>16</v>
      </c>
      <c r="C25" s="30">
        <v>324200</v>
      </c>
      <c r="D25" s="30">
        <f t="shared" si="0"/>
        <v>205867</v>
      </c>
      <c r="E25" s="30">
        <v>0</v>
      </c>
      <c r="F25" s="30">
        <v>0</v>
      </c>
      <c r="G25" s="30">
        <f t="shared" si="1"/>
        <v>205867</v>
      </c>
      <c r="H25" s="30" t="e">
        <f t="shared" si="2"/>
        <v>#N/A</v>
      </c>
    </row>
    <row r="26" spans="1:8" x14ac:dyDescent="0.25">
      <c r="A26" s="12" t="s">
        <v>24</v>
      </c>
      <c r="B26" s="12" t="s">
        <v>17</v>
      </c>
      <c r="C26" s="30">
        <v>12208000</v>
      </c>
      <c r="D26" s="30">
        <f t="shared" si="0"/>
        <v>7752080</v>
      </c>
      <c r="E26" s="30">
        <v>0</v>
      </c>
      <c r="F26" s="30">
        <v>0</v>
      </c>
      <c r="G26" s="30">
        <f t="shared" si="1"/>
        <v>7752080</v>
      </c>
      <c r="H26" s="30" t="e">
        <f t="shared" si="2"/>
        <v>#N/A</v>
      </c>
    </row>
    <row r="27" spans="1:8" x14ac:dyDescent="0.25">
      <c r="A27" s="12" t="s">
        <v>25</v>
      </c>
      <c r="B27" s="12" t="s">
        <v>18</v>
      </c>
      <c r="C27" s="30">
        <v>4190000</v>
      </c>
      <c r="D27" s="30">
        <f t="shared" si="0"/>
        <v>2660650</v>
      </c>
      <c r="E27" s="30">
        <v>0</v>
      </c>
      <c r="F27" s="30">
        <v>0</v>
      </c>
      <c r="G27" s="30">
        <f t="shared" si="1"/>
        <v>2660650</v>
      </c>
      <c r="H27" s="30" t="e">
        <f t="shared" si="2"/>
        <v>#N/A</v>
      </c>
    </row>
    <row r="28" spans="1:8" x14ac:dyDescent="0.25">
      <c r="A28" s="12" t="s">
        <v>26</v>
      </c>
      <c r="B28" s="12" t="s">
        <v>19</v>
      </c>
      <c r="C28" s="31">
        <v>480000</v>
      </c>
      <c r="D28" s="31">
        <f t="shared" si="0"/>
        <v>304800</v>
      </c>
      <c r="E28" s="31">
        <v>0</v>
      </c>
      <c r="F28" s="31">
        <v>0</v>
      </c>
      <c r="G28" s="31">
        <f t="shared" si="1"/>
        <v>304800</v>
      </c>
      <c r="H28" s="31" t="e">
        <f t="shared" si="2"/>
        <v>#N/A</v>
      </c>
    </row>
    <row r="29" spans="1:8" x14ac:dyDescent="0.25">
      <c r="A29" s="12"/>
      <c r="B29" s="32" t="s">
        <v>27</v>
      </c>
      <c r="C29" s="24">
        <f t="shared" ref="C29:G29" si="3">SUM(C20:C28)</f>
        <v>115417400</v>
      </c>
      <c r="D29" s="24">
        <f t="shared" si="3"/>
        <v>73290049</v>
      </c>
      <c r="E29" s="24">
        <f t="shared" si="3"/>
        <v>670000</v>
      </c>
      <c r="F29" s="24">
        <f t="shared" si="3"/>
        <v>2686000</v>
      </c>
      <c r="G29" s="24">
        <f t="shared" si="3"/>
        <v>76646049</v>
      </c>
      <c r="H29" s="24" t="e">
        <f>SUM(H20:H28)</f>
        <v>#N/A</v>
      </c>
    </row>
    <row r="30" spans="1:8" x14ac:dyDescent="0.25">
      <c r="A30" s="12"/>
      <c r="B30" s="12"/>
      <c r="C30" s="12"/>
      <c r="D30" s="12"/>
      <c r="E30" s="12"/>
      <c r="F30" s="12"/>
      <c r="G30" s="30"/>
      <c r="H30" s="12"/>
    </row>
    <row r="31" spans="1:8" x14ac:dyDescent="0.25">
      <c r="A31" s="12"/>
      <c r="B31" s="12"/>
      <c r="C31" s="12"/>
      <c r="D31" s="12"/>
      <c r="E31" s="12"/>
      <c r="F31" s="12"/>
      <c r="G31" s="30"/>
      <c r="H31" s="12"/>
    </row>
    <row r="32" spans="1:8" x14ac:dyDescent="0.25">
      <c r="A32" s="12"/>
      <c r="B32" s="12"/>
      <c r="C32" s="12"/>
      <c r="D32" s="12"/>
      <c r="E32" s="12"/>
      <c r="F32" s="12"/>
      <c r="G32" s="30"/>
      <c r="H32" s="12"/>
    </row>
    <row r="33" spans="1:8" x14ac:dyDescent="0.25">
      <c r="A33" s="12"/>
      <c r="B33" s="12"/>
      <c r="C33" s="12"/>
      <c r="D33" s="33" t="s">
        <v>30</v>
      </c>
      <c r="E33" s="12"/>
      <c r="F33" s="12"/>
      <c r="G33" s="12"/>
      <c r="H33" s="12"/>
    </row>
    <row r="34" spans="1:8" x14ac:dyDescent="0.25">
      <c r="A34" s="32" t="s">
        <v>28</v>
      </c>
      <c r="B34" s="32"/>
      <c r="C34" s="32"/>
      <c r="D34" s="50" t="e">
        <f>ROUND(H29,0)</f>
        <v>#N/A</v>
      </c>
      <c r="E34" s="12"/>
      <c r="F34" s="12"/>
      <c r="G34" s="12"/>
      <c r="H34" s="12"/>
    </row>
    <row r="35" spans="1:8" x14ac:dyDescent="0.25">
      <c r="A35" s="12" t="s">
        <v>29</v>
      </c>
      <c r="B35" s="12"/>
      <c r="C35" s="12"/>
      <c r="D35" s="50"/>
      <c r="E35" s="12"/>
      <c r="F35" s="12"/>
      <c r="G35" s="12"/>
      <c r="H35" s="12"/>
    </row>
    <row r="36" spans="1:8" x14ac:dyDescent="0.25">
      <c r="A36" s="12"/>
      <c r="B36" s="12"/>
      <c r="C36" s="12"/>
      <c r="D36" s="12"/>
      <c r="E36" s="12"/>
      <c r="F36" s="12"/>
      <c r="G36" s="12"/>
      <c r="H36" s="12"/>
    </row>
    <row r="37" spans="1:8" x14ac:dyDescent="0.25">
      <c r="A37" s="12"/>
      <c r="B37" s="12"/>
      <c r="C37" s="12"/>
      <c r="D37" s="33" t="s">
        <v>30</v>
      </c>
      <c r="E37" s="12"/>
      <c r="F37" s="12"/>
      <c r="G37" s="12"/>
      <c r="H37" s="12"/>
    </row>
    <row r="38" spans="1:8" x14ac:dyDescent="0.25">
      <c r="A38" s="32" t="s">
        <v>31</v>
      </c>
      <c r="B38" s="12"/>
      <c r="C38" s="12"/>
      <c r="D38" s="50" t="e">
        <f>ROUNDUP(H59/130,0)*10</f>
        <v>#N/A</v>
      </c>
      <c r="E38" s="12"/>
      <c r="F38" s="12"/>
      <c r="G38" s="12"/>
      <c r="H38" s="12"/>
    </row>
    <row r="39" spans="1:8" x14ac:dyDescent="0.25">
      <c r="A39" s="12" t="s">
        <v>32</v>
      </c>
      <c r="B39" s="12"/>
      <c r="C39" s="12"/>
      <c r="D39" s="50"/>
      <c r="E39" s="12"/>
      <c r="F39" s="12"/>
      <c r="G39" s="12"/>
      <c r="H39" s="12"/>
    </row>
    <row r="40" spans="1:8" x14ac:dyDescent="0.25">
      <c r="A40" s="12"/>
      <c r="B40" s="12"/>
      <c r="C40" s="12"/>
      <c r="D40" s="12"/>
      <c r="E40" s="12"/>
      <c r="F40" s="12"/>
      <c r="G40" s="12"/>
      <c r="H40" s="12"/>
    </row>
    <row r="41" spans="1:8" x14ac:dyDescent="0.25">
      <c r="A41" s="51" t="s">
        <v>33</v>
      </c>
      <c r="B41" s="51"/>
      <c r="C41" s="12"/>
      <c r="D41" s="12"/>
      <c r="E41" s="12"/>
      <c r="F41" s="12"/>
      <c r="G41" s="12"/>
      <c r="H41" s="12"/>
    </row>
    <row r="42" spans="1:8" x14ac:dyDescent="0.25">
      <c r="A42" s="12"/>
      <c r="B42" s="12"/>
      <c r="C42" s="12"/>
      <c r="D42" s="34" t="s">
        <v>38</v>
      </c>
      <c r="E42" s="34"/>
      <c r="F42" s="34" t="s">
        <v>39</v>
      </c>
      <c r="G42" s="12"/>
      <c r="H42" s="12"/>
    </row>
    <row r="43" spans="1:8" x14ac:dyDescent="0.25">
      <c r="A43" s="12" t="s">
        <v>36</v>
      </c>
      <c r="B43" s="12"/>
      <c r="C43" s="12"/>
      <c r="D43" s="35">
        <v>10430.5</v>
      </c>
      <c r="E43" s="36" t="s">
        <v>34</v>
      </c>
      <c r="F43" s="36" t="s">
        <v>35</v>
      </c>
      <c r="G43" s="12"/>
      <c r="H43" s="30" t="e">
        <f>MROUND(D38,G54)</f>
        <v>#N/A</v>
      </c>
    </row>
    <row r="44" spans="1:8" x14ac:dyDescent="0.25">
      <c r="A44" s="12"/>
      <c r="B44" s="12"/>
      <c r="C44" s="12"/>
      <c r="D44" s="37"/>
      <c r="E44" s="36"/>
      <c r="F44" s="12"/>
      <c r="G44" s="12"/>
      <c r="H44" s="12"/>
    </row>
    <row r="45" spans="1:8" x14ac:dyDescent="0.25">
      <c r="A45" s="12" t="s">
        <v>37</v>
      </c>
      <c r="B45" s="12"/>
      <c r="C45" s="12"/>
      <c r="D45" s="36" t="s">
        <v>10</v>
      </c>
      <c r="E45" s="36" t="s">
        <v>34</v>
      </c>
      <c r="F45" s="35">
        <v>10430.5</v>
      </c>
      <c r="G45" s="12"/>
      <c r="H45" s="30" t="e">
        <f t="shared" ref="H45:H53" si="4">H20</f>
        <v>#N/A</v>
      </c>
    </row>
    <row r="46" spans="1:8" x14ac:dyDescent="0.25">
      <c r="A46" s="12"/>
      <c r="B46" s="12"/>
      <c r="C46" s="12"/>
      <c r="D46" s="36" t="s">
        <v>20</v>
      </c>
      <c r="E46" s="36" t="s">
        <v>34</v>
      </c>
      <c r="F46" s="35">
        <v>10430.5</v>
      </c>
      <c r="G46" s="12"/>
      <c r="H46" s="30" t="e">
        <f t="shared" si="4"/>
        <v>#N/A</v>
      </c>
    </row>
    <row r="47" spans="1:8" x14ac:dyDescent="0.25">
      <c r="A47" s="12"/>
      <c r="B47" s="12"/>
      <c r="C47" s="12"/>
      <c r="D47" s="36" t="s">
        <v>21</v>
      </c>
      <c r="E47" s="36" t="s">
        <v>34</v>
      </c>
      <c r="F47" s="35">
        <v>10430.5</v>
      </c>
      <c r="G47" s="12"/>
      <c r="H47" s="30" t="e">
        <f t="shared" si="4"/>
        <v>#N/A</v>
      </c>
    </row>
    <row r="48" spans="1:8" x14ac:dyDescent="0.25">
      <c r="A48" s="12"/>
      <c r="B48" s="12"/>
      <c r="C48" s="12"/>
      <c r="D48" s="36" t="s">
        <v>22</v>
      </c>
      <c r="E48" s="36" t="s">
        <v>34</v>
      </c>
      <c r="F48" s="35">
        <v>10430.5</v>
      </c>
      <c r="G48" s="12"/>
      <c r="H48" s="30" t="e">
        <f t="shared" si="4"/>
        <v>#N/A</v>
      </c>
    </row>
    <row r="49" spans="1:8" x14ac:dyDescent="0.25">
      <c r="A49" s="12"/>
      <c r="B49" s="12"/>
      <c r="C49" s="12"/>
      <c r="D49" s="36" t="s">
        <v>23</v>
      </c>
      <c r="E49" s="36" t="s">
        <v>34</v>
      </c>
      <c r="F49" s="35">
        <v>10430.5</v>
      </c>
      <c r="G49" s="12"/>
      <c r="H49" s="30" t="e">
        <f t="shared" si="4"/>
        <v>#N/A</v>
      </c>
    </row>
    <row r="50" spans="1:8" x14ac:dyDescent="0.25">
      <c r="A50" s="12"/>
      <c r="B50" s="12"/>
      <c r="C50" s="12"/>
      <c r="D50" s="36" t="s">
        <v>102</v>
      </c>
      <c r="E50" s="36" t="s">
        <v>34</v>
      </c>
      <c r="F50" s="35">
        <v>10430.5</v>
      </c>
      <c r="G50" s="12"/>
      <c r="H50" s="30" t="e">
        <f t="shared" si="4"/>
        <v>#N/A</v>
      </c>
    </row>
    <row r="51" spans="1:8" x14ac:dyDescent="0.25">
      <c r="A51" s="12"/>
      <c r="B51" s="12"/>
      <c r="C51" s="12"/>
      <c r="D51" s="36" t="s">
        <v>24</v>
      </c>
      <c r="E51" s="36" t="s">
        <v>34</v>
      </c>
      <c r="F51" s="35">
        <v>10430.5</v>
      </c>
      <c r="G51" s="12"/>
      <c r="H51" s="30" t="e">
        <f t="shared" si="4"/>
        <v>#N/A</v>
      </c>
    </row>
    <row r="52" spans="1:8" x14ac:dyDescent="0.25">
      <c r="A52" s="12"/>
      <c r="B52" s="12"/>
      <c r="C52" s="12"/>
      <c r="D52" s="36" t="s">
        <v>25</v>
      </c>
      <c r="E52" s="36" t="s">
        <v>34</v>
      </c>
      <c r="F52" s="35">
        <v>10430.5</v>
      </c>
      <c r="G52" s="12"/>
      <c r="H52" s="30" t="e">
        <f t="shared" si="4"/>
        <v>#N/A</v>
      </c>
    </row>
    <row r="53" spans="1:8" x14ac:dyDescent="0.25">
      <c r="A53" s="12"/>
      <c r="B53" s="12"/>
      <c r="C53" s="12"/>
      <c r="D53" s="36" t="s">
        <v>26</v>
      </c>
      <c r="E53" s="36" t="s">
        <v>34</v>
      </c>
      <c r="F53" s="35">
        <v>10430.5</v>
      </c>
      <c r="G53" s="12"/>
      <c r="H53" s="31" t="e">
        <f t="shared" si="4"/>
        <v>#N/A</v>
      </c>
    </row>
    <row r="54" spans="1:8" x14ac:dyDescent="0.25">
      <c r="A54" s="45" t="s">
        <v>40</v>
      </c>
      <c r="B54" s="45"/>
      <c r="C54" s="38"/>
      <c r="D54" s="38"/>
      <c r="E54" s="39"/>
      <c r="F54" s="40" t="s">
        <v>100</v>
      </c>
      <c r="G54" s="41">
        <v>10</v>
      </c>
      <c r="H54" s="42" t="e">
        <f>SUM(H45:H53)</f>
        <v>#N/A</v>
      </c>
    </row>
    <row r="55" spans="1:8" x14ac:dyDescent="0.25">
      <c r="A55" s="12"/>
      <c r="B55" s="12"/>
      <c r="C55" s="12"/>
      <c r="D55" s="12"/>
      <c r="E55" s="12"/>
      <c r="F55" s="12"/>
      <c r="G55" s="12"/>
      <c r="H55" s="12"/>
    </row>
    <row r="56" spans="1:8" x14ac:dyDescent="0.25">
      <c r="A56" s="12" t="s">
        <v>42</v>
      </c>
      <c r="B56" s="12"/>
      <c r="C56" s="12"/>
      <c r="D56" s="35">
        <v>10430.5</v>
      </c>
      <c r="E56" s="36" t="s">
        <v>34</v>
      </c>
      <c r="F56" s="36" t="s">
        <v>44</v>
      </c>
      <c r="G56" s="12"/>
      <c r="H56" s="30" t="e">
        <f>VLOOKUP($D$5,Population!$A$1:$C$51,3,0)/2</f>
        <v>#N/A</v>
      </c>
    </row>
    <row r="57" spans="1:8" x14ac:dyDescent="0.25">
      <c r="A57" s="12" t="s">
        <v>41</v>
      </c>
      <c r="B57" s="12"/>
      <c r="C57" s="12"/>
      <c r="D57" s="35">
        <v>10430.5</v>
      </c>
      <c r="E57" s="36" t="s">
        <v>34</v>
      </c>
      <c r="F57" s="36" t="s">
        <v>43</v>
      </c>
      <c r="G57" s="12"/>
      <c r="H57" s="30" t="e">
        <f>VLOOKUP($D$5,Population!$A$1:$C$51,3,0)/2</f>
        <v>#N/A</v>
      </c>
    </row>
    <row r="58" spans="1:8" x14ac:dyDescent="0.25">
      <c r="A58" s="12"/>
      <c r="B58" s="12"/>
      <c r="C58" s="12"/>
      <c r="D58" s="12"/>
      <c r="E58" s="12"/>
      <c r="F58" s="12"/>
      <c r="G58" s="12"/>
      <c r="H58" s="12"/>
    </row>
    <row r="59" spans="1:8" ht="15.75" thickBot="1" x14ac:dyDescent="0.3">
      <c r="A59" s="43" t="s">
        <v>45</v>
      </c>
      <c r="B59" s="43"/>
      <c r="C59" s="43"/>
      <c r="D59" s="43"/>
      <c r="E59" s="43"/>
      <c r="F59" s="43"/>
      <c r="G59" s="43"/>
      <c r="H59" s="44" t="e">
        <f>H54-H56-H57</f>
        <v>#N/A</v>
      </c>
    </row>
    <row r="60" spans="1:8" ht="15.75" thickTop="1" x14ac:dyDescent="0.25">
      <c r="A60" s="12"/>
      <c r="B60" s="12"/>
      <c r="C60" s="12"/>
      <c r="D60" s="12"/>
      <c r="E60" s="12"/>
      <c r="F60" s="12"/>
      <c r="G60" s="12"/>
      <c r="H60" s="12"/>
    </row>
    <row r="61" spans="1:8" x14ac:dyDescent="0.25">
      <c r="A61" s="12" t="s">
        <v>106</v>
      </c>
      <c r="B61" s="12"/>
      <c r="C61" s="12"/>
      <c r="D61" s="12"/>
      <c r="E61" s="12"/>
      <c r="F61" s="12"/>
      <c r="G61" s="12"/>
      <c r="H61" s="12"/>
    </row>
  </sheetData>
  <sheetProtection autoFilter="0"/>
  <dataConsolidate/>
  <mergeCells count="6">
    <mergeCell ref="A54:B54"/>
    <mergeCell ref="D4:F4"/>
    <mergeCell ref="D5:F5"/>
    <mergeCell ref="D34:D35"/>
    <mergeCell ref="D38:D39"/>
    <mergeCell ref="A41:B41"/>
  </mergeCells>
  <pageMargins left="0.25" right="0.25" top="0.75" bottom="0.75" header="0.3" footer="0.3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Population!$A$1:$A$51</xm:f>
          </x14:formula1>
          <xm:sqref>H5</xm:sqref>
        </x14:dataValidation>
        <x14:dataValidation type="list" allowBlank="1" showInputMessage="1" showErrorMessage="1">
          <x14:formula1>
            <xm:f>Population!$A$1:$A$51</xm:f>
          </x14:formula1>
          <xm:sqref>D5:F5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Population</vt:lpstr>
      <vt:lpstr>Acomptes SEN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Buchwalder Julien</dc:creator>
  <cp:lastModifiedBy>Buchwalder Julien</cp:lastModifiedBy>
  <cp:lastPrinted>2022-10-21T06:24:03Z</cp:lastPrinted>
  <dcterms:created xsi:type="dcterms:W3CDTF">2019-10-04T12:09:07Z</dcterms:created>
  <dcterms:modified xsi:type="dcterms:W3CDTF">2022-10-21T06:24:16Z</dcterms:modified>
</cp:coreProperties>
</file>