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12" activeTab="12"/>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<sst xmlns="http://schemas.openxmlformats.org/spreadsheetml/2006/main" count="5454" uniqueCount="864">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</sst>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2">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xf numFmtId="0" fontId="6" fillId="0" borderId="0" xfId="0" applyFont="1"/>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tabSelected="1"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31" t="s">
        <v>594</v>
      </c>
    </row>
    <row r="5" spans="1:3" ht="15.75" thickBot="1" x14ac:dyDescent="0.3">
      <c r="B5" s="174" t="s">
        <v>56</v>
      </c>
    </row>
    <row r="7" spans="1:3" x14ac:dyDescent="0.25">
      <c r="A7" s="51" t="s">
        <v>200</v>
      </c>
      <c r="B7" s="51" t="s">
        <v>201</v>
      </c>
      <c r="C7" s="51" t="s">
        <v>202</v>
      </c>
    </row>
    <row r="8" spans="1:3" x14ac:dyDescent="0.25">
      <c r="A8" s="52" t="s">
        <v>209</v>
      </c>
      <c r="B8" s="53" t="s">
        <v>203</v>
      </c>
      <c r="C8" s="56">
        <f>HLOOKUP($B$5,'4.1 Comptes 2021 natures'!$E$3:$BE$173,169,0)</f>
        <v>3508993.41</v>
      </c>
    </row>
    <row r="9" spans="1:3" x14ac:dyDescent="0.25">
      <c r="A9" s="52" t="s">
        <v>210</v>
      </c>
      <c r="B9" s="53" t="s">
        <v>204</v>
      </c>
      <c r="C9" s="56">
        <f>HLOOKUP($B$5,'4.1 Comptes 2021 natures'!$E$3:$BE$173,170,0)</f>
        <v>3490762.6999999997</v>
      </c>
    </row>
    <row r="10" spans="1:3" x14ac:dyDescent="0.25">
      <c r="A10" s="53"/>
      <c r="B10" s="55" t="s">
        <v>205</v>
      </c>
      <c r="C10" s="62">
        <f>C9-C8</f>
        <v>-18230.710000000428</v>
      </c>
    </row>
    <row r="11" spans="1:3" x14ac:dyDescent="0.25">
      <c r="A11" s="53"/>
      <c r="B11" s="53"/>
      <c r="C11" s="53"/>
    </row>
    <row r="12" spans="1:3" x14ac:dyDescent="0.25">
      <c r="A12" s="53">
        <v>34</v>
      </c>
      <c r="B12" s="53" t="s">
        <v>101</v>
      </c>
      <c r="C12" s="56">
        <f>HLOOKUP($B$5,'4.1 Comptes 2021 natures'!$E$3:$BE$173,29,0)</f>
        <v>38934.65</v>
      </c>
    </row>
    <row r="13" spans="1:3" x14ac:dyDescent="0.25">
      <c r="A13" s="53">
        <v>44</v>
      </c>
      <c r="B13" s="53" t="s">
        <v>162</v>
      </c>
      <c r="C13" s="56">
        <f>HLOOKUP($B$5,'4.1 Comptes 2021 natures'!$E$3:$BE$173,103,0)</f>
        <v>102093.45999999999</v>
      </c>
    </row>
    <row r="14" spans="1:3" x14ac:dyDescent="0.25">
      <c r="A14" s="53"/>
      <c r="B14" s="55" t="s">
        <v>238</v>
      </c>
      <c r="C14" s="62">
        <f>C13-C12</f>
        <v>63158.80999999999</v>
      </c>
    </row>
    <row r="15" spans="1:3" x14ac:dyDescent="0.25">
      <c r="A15" s="53"/>
      <c r="B15" s="53"/>
      <c r="C15" s="53"/>
    </row>
    <row r="16" spans="1:3" x14ac:dyDescent="0.25">
      <c r="A16" s="53"/>
      <c r="B16" s="55" t="s">
        <v>206</v>
      </c>
      <c r="C16" s="62">
        <f>C10+C14</f>
        <v>44928.099999999562</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44928.099999999562</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37" sqref="B37"/>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B37" sqref="B37"/>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B37" sqref="B3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37" sqref="B37"/>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37" sqref="B37"/>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B37" sqref="B37"/>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B37" sqref="B37"/>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37" sqref="B37"/>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B37" sqref="B37"/>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37" sqref="B37"/>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B37" sqref="B37"/>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37" sqref="B37"/>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B37" sqref="B3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B37" sqref="B37"/>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37" sqref="B37"/>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B37" sqref="B37"/>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37" sqref="B37"/>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B37" sqref="B37"/>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37" sqref="B37"/>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B37" sqref="B37"/>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37" sqref="B37"/>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activeCell="B37" sqref="B37"/>
      <selection pane="topRight" activeCell="B37" sqref="B37"/>
      <selection pane="bottomLeft" activeCell="B37" sqref="B37"/>
      <selection pane="bottomRight" activeCell="B37" sqref="B37"/>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B37" sqref="B3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B37" sqref="B37"/>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37" sqref="B37"/>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2023-06-02T09:17:26Z</dcterms:modified>
</cp:coreProperties>
</file>