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0" activeTab="10"/>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<sst xmlns="http://schemas.openxmlformats.org/spreadsheetml/2006/main" count="5454" uniqueCount="864">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</sst>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2">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tabSelected="1" workbookViewId="0">
      <selection activeCell="B28" sqref="B2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s="231" t="s">
        <v>594</v>
      </c>
    </row>
    <row r="5" spans="1:3" ht="15.75" thickBot="1" x14ac:dyDescent="0.3">
      <c r="B5" s="174" t="s">
        <v>56</v>
      </c>
    </row>
    <row r="8" spans="1:3" x14ac:dyDescent="0.25">
      <c r="A8" s="51" t="s">
        <v>216</v>
      </c>
      <c r="B8" s="51" t="s">
        <v>201</v>
      </c>
      <c r="C8" s="51" t="s">
        <v>840</v>
      </c>
    </row>
    <row r="9" spans="1:3" x14ac:dyDescent="0.25">
      <c r="A9" s="52">
        <v>90</v>
      </c>
      <c r="B9" s="53" t="s">
        <v>218</v>
      </c>
      <c r="C9" s="56">
        <f>HLOOKUP($B$5,'4.1 Comptes 2021 natures'!$E$3:$BE$169,151,0)</f>
        <v>44928.100000000006</v>
      </c>
    </row>
    <row r="10" spans="1:3" x14ac:dyDescent="0.25">
      <c r="A10" s="52">
        <v>900</v>
      </c>
      <c r="B10" s="53" t="s">
        <v>219</v>
      </c>
      <c r="C10" s="56">
        <f>HLOOKUP($B$5,'4.1 Comptes 2021 natures'!$E$3:$BE$169,152,0)</f>
        <v>-157625.18</v>
      </c>
    </row>
    <row r="11" spans="1:3" x14ac:dyDescent="0.25">
      <c r="A11" s="52">
        <v>901</v>
      </c>
      <c r="B11" s="53" t="s">
        <v>220</v>
      </c>
      <c r="C11" s="56">
        <f>HLOOKUP($B$5,'4.1 Comptes 2021 natures'!$E$3:$BE$169,153,0)</f>
        <v>202553.28</v>
      </c>
    </row>
    <row r="12" spans="1:3" x14ac:dyDescent="0.25">
      <c r="A12" s="52">
        <v>400</v>
      </c>
      <c r="B12" s="53" t="s">
        <v>138</v>
      </c>
      <c r="C12" s="56">
        <f>HLOOKUP($B$5,'4.1 Comptes 2021 natures'!$E$3:$BE$169,75,0)</f>
        <v>2089448.2</v>
      </c>
    </row>
    <row r="13" spans="1:3" x14ac:dyDescent="0.25">
      <c r="A13" s="52">
        <v>401</v>
      </c>
      <c r="B13" s="53" t="s">
        <v>139</v>
      </c>
      <c r="C13" s="56">
        <f>HLOOKUP($B$5,'4.1 Comptes 2021 natures'!$E$3:$BE$169,76,0)</f>
        <v>99854.85</v>
      </c>
    </row>
    <row r="14" spans="1:3" x14ac:dyDescent="0.25">
      <c r="A14" s="52">
        <v>4021</v>
      </c>
      <c r="B14" s="53" t="s">
        <v>214</v>
      </c>
      <c r="C14" s="56">
        <f>HLOOKUP($B$5,'4.1 Comptes 2021 natures'!$E$3:$BE$169,161,0)</f>
        <v>140932.75</v>
      </c>
    </row>
    <row r="15" spans="1:3" x14ac:dyDescent="0.25">
      <c r="A15" s="52" t="s">
        <v>217</v>
      </c>
      <c r="B15" s="53" t="s">
        <v>221</v>
      </c>
      <c r="C15" s="56">
        <f>HLOOKUP($B$5,'6.1 Investissements'!$E$3:$BI$182,180,0)</f>
        <v>1497456.71</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2023-06-05T11:49:26Z</dcterms:modified>
</cp:coreProperties>
</file>