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6" activeTab="3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1"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4"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T17" i="38"/>
  <c r="T21" i="38" s="1"/>
  <c r="T37" i="40" s="1"/>
  <c r="R22" i="40"/>
  <c r="R17" i="38"/>
  <c r="R21" i="38" s="1"/>
  <c r="R37" i="40" s="1"/>
  <c r="P22" i="40"/>
  <c r="P17" i="38"/>
  <c r="P21" i="38" s="1"/>
  <c r="P37" i="40" s="1"/>
  <c r="N22" i="40"/>
  <c r="N17" i="38"/>
  <c r="N21" i="38" s="1"/>
  <c r="N37" i="40" s="1"/>
  <c r="L22" i="40"/>
  <c r="L17" i="38"/>
  <c r="L21" i="38" s="1"/>
  <c r="L37" i="40" s="1"/>
  <c r="J22" i="40"/>
  <c r="J17" i="38"/>
  <c r="J21" i="38" s="1"/>
  <c r="J37" i="40" s="1"/>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BF33" i="40" l="1"/>
  <c r="AI21" i="38"/>
  <c r="AI37" i="40" s="1"/>
  <c r="BA17" i="35"/>
  <c r="BA17" i="40" s="1"/>
  <c r="BF31" i="40"/>
  <c r="D29" i="43"/>
  <c r="D25" i="43"/>
  <c r="D37" i="43"/>
  <c r="D31" i="43"/>
  <c r="I17" i="35"/>
  <c r="I17" i="40" s="1"/>
  <c r="D39" i="43"/>
  <c r="D17"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7" i="43"/>
  <c r="BH17" i="35"/>
  <c r="BG21" i="38"/>
  <c r="X21" i="38"/>
  <c r="X37" i="40" s="1"/>
  <c r="BG37" i="40" s="1"/>
  <c r="BG41" i="35"/>
  <c r="BH41" i="35"/>
  <c r="D23" i="43"/>
  <c r="D21"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5" i="38" s="1"/>
  <c r="D12" i="35" l="1"/>
  <c r="BF37" i="40"/>
  <c r="D35"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7" i="38" s="1"/>
  <c r="D15" i="35"/>
  <c r="D10" i="39" s="1"/>
  <c r="D8" i="35"/>
  <c r="D15" i="40" s="1"/>
  <c r="D19" i="38" l="1"/>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2" i="43"/>
  <c r="D15"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3"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<sst xmlns="http://schemas.openxmlformats.org/spreadsheetml/2006/main" count="5447" uniqueCount="871">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</sst>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name val="Arial"/>
      <family val="2"/>
    </font>
    <font>
      <b/>
      <sz val="11"/>
      <name val="Arial"/>
      <family val="2"/>
    </font>
    <font>
      <sz val="11"/>
      <color rgb="FFFF0000"/>
      <name val="Calibri"/>
      <family val="2"/>
      <scheme val="minor"/>
    </font>
    <font>
      <sz val="8"/>
      <color rgb="FFFF0000"/>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3"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3" fillId="4" borderId="0" xfId="0" applyNumberFormat="1" applyFont="1" applyFill="1"/>
    <xf numFmtId="164" fontId="6" fillId="12" borderId="0" xfId="0" applyNumberFormat="1" applyFont="1" applyFill="1"/>
    <xf numFmtId="164" fontId="6" fillId="14" borderId="0" xfId="0" applyNumberFormat="1" applyFont="1" applyFill="1"/>
    <xf numFmtId="0" fontId="34"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5"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BC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30452873.009999998</v>
      </c>
      <c r="E17" s="13">
        <f>'Endett. net + degré d''auto.'!E34</f>
        <v>79219.329999999973</v>
      </c>
      <c r="F17" s="13">
        <f>'Endett. net + degré d''auto.'!F34</f>
        <v>-125472.41999999998</v>
      </c>
      <c r="G17" s="13">
        <f>'Endett. net + degré d''auto.'!G34</f>
        <v>360193.97000000003</v>
      </c>
      <c r="H17" s="13">
        <f>'Endett. net + degré d''auto.'!H34</f>
        <v>38274.29</v>
      </c>
      <c r="I17" s="13">
        <f>'Endett. net + degré d''auto.'!I34</f>
        <v>1324905.95</v>
      </c>
      <c r="J17" s="13">
        <f>'Endett. net + degré d''auto.'!J34</f>
        <v>1125365.67</v>
      </c>
      <c r="K17" s="13">
        <f>'Endett. net + degré d''auto.'!K34</f>
        <v>1180036.82</v>
      </c>
      <c r="L17" s="13">
        <f>'Endett. net + degré d''auto.'!L34</f>
        <v>2391598.3299999996</v>
      </c>
      <c r="M17" s="13">
        <f>'Endett. net + degré d''auto.'!M34</f>
        <v>-98287.840000000026</v>
      </c>
      <c r="N17" s="13">
        <f>'Endett. net + degré d''auto.'!N34</f>
        <v>74900.3</v>
      </c>
      <c r="O17" s="13">
        <f>'Endett. net + degré d''auto.'!O34</f>
        <v>2800717.16</v>
      </c>
      <c r="P17" s="13">
        <f>'Endett. net + degré d''auto.'!P34</f>
        <v>6750.0799999999981</v>
      </c>
      <c r="Q17" s="13">
        <f>'Endett. net + degré d''auto.'!Q34</f>
        <v>39958.61</v>
      </c>
      <c r="R17" s="13">
        <f>'Endett. net + degré d''auto.'!R34</f>
        <v>53775.94</v>
      </c>
      <c r="S17" s="13">
        <f>'Endett. net + degré d''auto.'!S34</f>
        <v>2693.3199999999779</v>
      </c>
      <c r="T17" s="13">
        <f>'Endett. net + degré d''auto.'!T34</f>
        <v>336712.27999999997</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1050199.27</v>
      </c>
      <c r="Z17" s="13">
        <f>'Endett. net + degré d''auto.'!Z34</f>
        <v>3351462.38</v>
      </c>
      <c r="AA17" s="13">
        <f>'Endett. net + degré d''auto.'!AA34</f>
        <v>-5526.0000000000091</v>
      </c>
      <c r="AB17" s="13">
        <f>'Endett. net + degré d''auto.'!AB34</f>
        <v>75351.459999999963</v>
      </c>
      <c r="AC17" s="13">
        <f>'Endett. net + degré d''auto.'!AC34</f>
        <v>113794.14</v>
      </c>
      <c r="AD17" s="13">
        <f>'Endett. net + degré d''auto.'!AD34</f>
        <v>252975.03999999998</v>
      </c>
      <c r="AE17" s="13">
        <f>'Endett. net + degré d''auto.'!AE34</f>
        <v>-119609.33999999998</v>
      </c>
      <c r="AF17" s="13">
        <f>'Endett. net + degré d''auto.'!AF34</f>
        <v>-108373.7</v>
      </c>
      <c r="AG17" s="13">
        <f>'Endett. net + degré d''auto.'!AG34</f>
        <v>1155426.28</v>
      </c>
      <c r="AH17" s="13">
        <f>'Endett. net + degré d''auto.'!AH34</f>
        <v>1288993.95</v>
      </c>
      <c r="AI17" s="13">
        <f>'Endett. net + degré d''auto.'!AI34</f>
        <v>112597.11</v>
      </c>
      <c r="AJ17" s="13">
        <f>'Endett. net + degré d''auto.'!AJ34</f>
        <v>131867.22999999998</v>
      </c>
      <c r="AK17" s="13">
        <f>'Endett. net + degré d''auto.'!AK34</f>
        <v>1410963.8900000001</v>
      </c>
      <c r="AL17" s="13">
        <f>'Endett. net + degré d''auto.'!AL34</f>
        <v>439840</v>
      </c>
      <c r="AM17" s="13">
        <f>'Endett. net + degré d''auto.'!AM34</f>
        <v>228942.06</v>
      </c>
      <c r="AN17" s="13">
        <f>'Endett. net + degré d''auto.'!AN34</f>
        <v>40757.96</v>
      </c>
      <c r="AO17" s="13">
        <f>'Endett. net + degré d''auto.'!AO34</f>
        <v>2553182.71</v>
      </c>
      <c r="AP17" s="13">
        <f>'Endett. net + degré d''auto.'!AP34</f>
        <v>82332.509999999995</v>
      </c>
      <c r="AQ17" s="13">
        <f>'Endett. net + degré d''auto.'!AQ34</f>
        <v>-9368</v>
      </c>
      <c r="AR17" s="13">
        <f>'Endett. net + degré d''auto.'!AR34</f>
        <v>387597.95999999996</v>
      </c>
      <c r="AS17" s="13">
        <f>'Endett. net + degré d''auto.'!AS34</f>
        <v>360231.08000000007</v>
      </c>
      <c r="AT17" s="13">
        <f>'Endett. net + degré d''auto.'!AT34</f>
        <v>238050.64999999997</v>
      </c>
      <c r="AU17" s="13">
        <f>'Endett. net + degré d''auto.'!AU34</f>
        <v>-192570.18</v>
      </c>
      <c r="AV17" s="13">
        <f>'Endett. net + degré d''auto.'!AV34</f>
        <v>862700.89999999991</v>
      </c>
      <c r="AW17" s="13">
        <f>'Endett. net + degré d''auto.'!AW34</f>
        <v>372341.33</v>
      </c>
      <c r="AX17" s="13">
        <f>'Endett. net + degré d''auto.'!AX34</f>
        <v>-16147.379999999997</v>
      </c>
      <c r="AY17" s="13">
        <f>'Endett. net + degré d''auto.'!AY34</f>
        <v>87845.56</v>
      </c>
      <c r="AZ17" s="13">
        <f>'Endett. net + degré d''auto.'!AZ34</f>
        <v>381830.6</v>
      </c>
      <c r="BA17" s="13">
        <f>'Endett. net + degré d''auto.'!BA34</f>
        <v>44166.130000000005</v>
      </c>
      <c r="BB17" s="13">
        <f>'Endett. net + degré d''auto.'!BB34</f>
        <v>796357</v>
      </c>
      <c r="BC17" s="13">
        <f>'Endett. net + degré d''auto.'!BC34</f>
        <v>27300.52</v>
      </c>
      <c r="BD17" s="13">
        <f>'Endett. net + degré d''auto.'!BD34</f>
        <v>3262627.7</v>
      </c>
      <c r="BE17" s="13">
        <f>'Endett. net + degré d''auto.'!BE34</f>
        <v>100343.52000000002</v>
      </c>
      <c r="BF17" s="13">
        <f t="shared" si="0"/>
        <v>11592824.899999997</v>
      </c>
      <c r="BG17" s="13">
        <f t="shared" si="1"/>
        <v>7400721.5899999999</v>
      </c>
      <c r="BH17" s="13">
        <f t="shared" si="2"/>
        <v>11459326.52</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8.0573059699718126</v>
      </c>
      <c r="E21" s="177">
        <f>IF(E19&lt;&gt;0,E17/E19,"")*100</f>
        <v>3.0407966509345101</v>
      </c>
      <c r="F21" s="167">
        <f t="shared" ref="F21:BH21" si="6">IF(F19&lt;&gt;0,F17/F19,"")*100</f>
        <v>-12.183150733302387</v>
      </c>
      <c r="G21" s="167">
        <f t="shared" si="6"/>
        <v>19.170025952402607</v>
      </c>
      <c r="H21" s="167">
        <f t="shared" si="6"/>
        <v>2.0313219790934003</v>
      </c>
      <c r="I21" s="167">
        <f t="shared" si="6"/>
        <v>8.0951303998123496</v>
      </c>
      <c r="J21" s="167">
        <f t="shared" si="6"/>
        <v>7.9321746910321238</v>
      </c>
      <c r="K21" s="167">
        <f t="shared" si="6"/>
        <v>9.9945730230188303</v>
      </c>
      <c r="L21" s="167">
        <f t="shared" si="6"/>
        <v>2.3702386781213347</v>
      </c>
      <c r="M21" s="167">
        <f t="shared" si="6"/>
        <v>-1.2588758154834199</v>
      </c>
      <c r="N21" s="167">
        <f t="shared" si="6"/>
        <v>16.37354316218109</v>
      </c>
      <c r="O21" s="167">
        <f t="shared" si="6"/>
        <v>9.8008462193415742</v>
      </c>
      <c r="P21" s="167">
        <f t="shared" si="6"/>
        <v>0.5802262393057942</v>
      </c>
      <c r="Q21" s="167">
        <f t="shared" si="6"/>
        <v>9.3750354860721448</v>
      </c>
      <c r="R21" s="167">
        <f t="shared" si="6"/>
        <v>5.05434583903729</v>
      </c>
      <c r="S21" s="167">
        <f t="shared" si="6"/>
        <v>0.18845020348629363</v>
      </c>
      <c r="T21" s="167">
        <f t="shared" si="6"/>
        <v>9.9075050291553808</v>
      </c>
      <c r="U21" s="167">
        <f t="shared" si="6"/>
        <v>-4.7712094980843567</v>
      </c>
      <c r="V21" s="167">
        <f t="shared" si="6"/>
        <v>4.6636426792268741</v>
      </c>
      <c r="W21" s="167">
        <f t="shared" si="6"/>
        <v>15.42031506423284</v>
      </c>
      <c r="X21" s="167">
        <f t="shared" si="6"/>
        <v>5.234430222548311</v>
      </c>
      <c r="Y21" s="167">
        <f t="shared" si="6"/>
        <v>21.667788501275041</v>
      </c>
      <c r="Z21" s="167">
        <f t="shared" si="6"/>
        <v>33.86777282112444</v>
      </c>
      <c r="AA21" s="167">
        <f t="shared" si="6"/>
        <v>-9.6049641291264702</v>
      </c>
      <c r="AB21" s="167">
        <f t="shared" si="6"/>
        <v>8.1680928194760458</v>
      </c>
      <c r="AC21" s="167">
        <f t="shared" si="6"/>
        <v>4.3362146257838887</v>
      </c>
      <c r="AD21" s="167">
        <f t="shared" si="6"/>
        <v>13.40641472372652</v>
      </c>
      <c r="AE21" s="167">
        <f t="shared" si="6"/>
        <v>-4.63619216385709</v>
      </c>
      <c r="AF21" s="167">
        <f t="shared" si="6"/>
        <v>-3.8304813174237085</v>
      </c>
      <c r="AG21" s="167">
        <f t="shared" si="6"/>
        <v>11.630181180210785</v>
      </c>
      <c r="AH21" s="167">
        <f t="shared" si="6"/>
        <v>10.370444432550691</v>
      </c>
      <c r="AI21" s="167">
        <f t="shared" si="6"/>
        <v>13.933647652813097</v>
      </c>
      <c r="AJ21" s="167">
        <f t="shared" si="6"/>
        <v>13.063969371397071</v>
      </c>
      <c r="AK21" s="167">
        <f t="shared" si="6"/>
        <v>16.345887786473231</v>
      </c>
      <c r="AL21" s="167">
        <f t="shared" si="6"/>
        <v>7.9398575288023823</v>
      </c>
      <c r="AM21" s="167">
        <f t="shared" si="6"/>
        <v>4.4295691149584622</v>
      </c>
      <c r="AN21" s="167">
        <f t="shared" si="6"/>
        <v>6.8067216968784052</v>
      </c>
      <c r="AO21" s="167">
        <f t="shared" si="6"/>
        <v>25.262334877633798</v>
      </c>
      <c r="AP21" s="167">
        <f t="shared" si="6"/>
        <v>2.2922741079788276</v>
      </c>
      <c r="AQ21" s="167">
        <f t="shared" si="6"/>
        <v>-0.40795228247298865</v>
      </c>
      <c r="AR21" s="167">
        <f t="shared" si="6"/>
        <v>12.867216600544285</v>
      </c>
      <c r="AS21" s="167">
        <f t="shared" si="6"/>
        <v>11.476279212388025</v>
      </c>
      <c r="AT21" s="167">
        <f t="shared" si="6"/>
        <v>9.5904084123795208</v>
      </c>
      <c r="AU21" s="167">
        <f t="shared" si="6"/>
        <v>-12.885799330438246</v>
      </c>
      <c r="AV21" s="167">
        <f t="shared" si="6"/>
        <v>12.931553982741267</v>
      </c>
      <c r="AW21" s="167">
        <f t="shared" si="6"/>
        <v>11.305995636370103</v>
      </c>
      <c r="AX21" s="167">
        <f t="shared" si="6"/>
        <v>-2.1332307102690504</v>
      </c>
      <c r="AY21" s="167">
        <f t="shared" si="6"/>
        <v>6.6996022080777999</v>
      </c>
      <c r="AZ21" s="167">
        <f t="shared" si="6"/>
        <v>8.1673514046991329</v>
      </c>
      <c r="BA21" s="167">
        <f t="shared" si="6"/>
        <v>2.7339168110919623</v>
      </c>
      <c r="BB21" s="167">
        <f t="shared" si="6"/>
        <v>13.385285072886846</v>
      </c>
      <c r="BC21" s="167">
        <f t="shared" si="6"/>
        <v>7.1011887111457925</v>
      </c>
      <c r="BD21" s="167">
        <f t="shared" si="6"/>
        <v>7.7426000857874042</v>
      </c>
      <c r="BE21" s="167">
        <f t="shared" si="6"/>
        <v>3.8806288806837017</v>
      </c>
      <c r="BF21" s="167">
        <f t="shared" si="6"/>
        <v>5.5008665864101989</v>
      </c>
      <c r="BG21" s="167">
        <f t="shared" si="6"/>
        <v>14.296767799924371</v>
      </c>
      <c r="BH21" s="167">
        <f t="shared" si="6"/>
        <v>9.9263840229979845</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7.6079357253196065</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4065.5557827117036</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8.0573059699718126</v>
      </c>
      <c r="E37" s="19">
        <f>'Quotité d''autofinancement'!E21</f>
        <v>3.0407966509345101</v>
      </c>
      <c r="F37" s="19">
        <f>'Quotité d''autofinancement'!F21</f>
        <v>-12.183150733302387</v>
      </c>
      <c r="G37" s="19">
        <f>'Quotité d''autofinancement'!G21</f>
        <v>19.170025952402607</v>
      </c>
      <c r="H37" s="19">
        <f>'Quotité d''autofinancement'!H21</f>
        <v>2.0313219790934003</v>
      </c>
      <c r="I37" s="19">
        <f>'Quotité d''autofinancement'!I21</f>
        <v>8.0951303998123496</v>
      </c>
      <c r="J37" s="19">
        <f>'Quotité d''autofinancement'!J21</f>
        <v>7.9321746910321238</v>
      </c>
      <c r="K37" s="19">
        <f>'Quotité d''autofinancement'!K21</f>
        <v>9.9945730230188303</v>
      </c>
      <c r="L37" s="19">
        <f>'Quotité d''autofinancement'!L21</f>
        <v>2.3702386781213347</v>
      </c>
      <c r="M37" s="19">
        <f>'Quotité d''autofinancement'!M21</f>
        <v>-1.2588758154834199</v>
      </c>
      <c r="N37" s="19">
        <f>'Quotité d''autofinancement'!N21</f>
        <v>16.37354316218109</v>
      </c>
      <c r="O37" s="19">
        <f>'Quotité d''autofinancement'!O21</f>
        <v>9.8008462193415742</v>
      </c>
      <c r="P37" s="19">
        <f>'Quotité d''autofinancement'!P21</f>
        <v>0.5802262393057942</v>
      </c>
      <c r="Q37" s="19">
        <f>'Quotité d''autofinancement'!Q21</f>
        <v>9.3750354860721448</v>
      </c>
      <c r="R37" s="19">
        <f>'Quotité d''autofinancement'!R21</f>
        <v>5.05434583903729</v>
      </c>
      <c r="S37" s="19">
        <f>'Quotité d''autofinancement'!S21</f>
        <v>0.18845020348629363</v>
      </c>
      <c r="T37" s="19">
        <f>'Quotité d''autofinancement'!T21</f>
        <v>9.9075050291553808</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21.667788501275041</v>
      </c>
      <c r="Z37" s="19">
        <f>'Quotité d''autofinancement'!Z21</f>
        <v>33.86777282112444</v>
      </c>
      <c r="AA37" s="19">
        <f>'Quotité d''autofinancement'!AA21</f>
        <v>-9.6049641291264702</v>
      </c>
      <c r="AB37" s="19">
        <f>'Quotité d''autofinancement'!AB21</f>
        <v>8.1680928194760458</v>
      </c>
      <c r="AC37" s="19">
        <f>'Quotité d''autofinancement'!AC21</f>
        <v>4.3362146257838887</v>
      </c>
      <c r="AD37" s="19">
        <f>'Quotité d''autofinancement'!AD21</f>
        <v>13.40641472372652</v>
      </c>
      <c r="AE37" s="19">
        <f>'Quotité d''autofinancement'!AE21</f>
        <v>-4.63619216385709</v>
      </c>
      <c r="AF37" s="19">
        <f>'Quotité d''autofinancement'!AF21</f>
        <v>-3.8304813174237085</v>
      </c>
      <c r="AG37" s="19">
        <f>'Quotité d''autofinancement'!AG21</f>
        <v>11.630181180210785</v>
      </c>
      <c r="AH37" s="19">
        <f>'Quotité d''autofinancement'!AH21</f>
        <v>10.370444432550691</v>
      </c>
      <c r="AI37" s="19">
        <f>'Quotité d''autofinancement'!AI21</f>
        <v>13.933647652813097</v>
      </c>
      <c r="AJ37" s="19">
        <f>'Quotité d''autofinancement'!AJ21</f>
        <v>13.063969371397071</v>
      </c>
      <c r="AK37" s="19">
        <f>'Quotité d''autofinancement'!AK21</f>
        <v>16.345887786473231</v>
      </c>
      <c r="AL37" s="19">
        <f>'Quotité d''autofinancement'!AL21</f>
        <v>7.9398575288023823</v>
      </c>
      <c r="AM37" s="19">
        <f>'Quotité d''autofinancement'!AM21</f>
        <v>4.4295691149584622</v>
      </c>
      <c r="AN37" s="19">
        <f>'Quotité d''autofinancement'!AN21</f>
        <v>6.8067216968784052</v>
      </c>
      <c r="AO37" s="19">
        <f>'Quotité d''autofinancement'!AO21</f>
        <v>25.262334877633798</v>
      </c>
      <c r="AP37" s="19">
        <f>'Quotité d''autofinancement'!AP21</f>
        <v>2.2922741079788276</v>
      </c>
      <c r="AQ37" s="19">
        <f>'Quotité d''autofinancement'!AQ21</f>
        <v>-0.40795228247298865</v>
      </c>
      <c r="AR37" s="19">
        <f>'Quotité d''autofinancement'!AR21</f>
        <v>12.867216600544285</v>
      </c>
      <c r="AS37" s="19">
        <f>'Quotité d''autofinancement'!AS21</f>
        <v>11.476279212388025</v>
      </c>
      <c r="AT37" s="19">
        <f>'Quotité d''autofinancement'!AT21</f>
        <v>9.5904084123795208</v>
      </c>
      <c r="AU37" s="19">
        <f>'Quotité d''autofinancement'!AU21</f>
        <v>-12.885799330438246</v>
      </c>
      <c r="AV37" s="19">
        <f>'Quotité d''autofinancement'!AV21</f>
        <v>12.931553982741267</v>
      </c>
      <c r="AW37" s="19">
        <f>'Quotité d''autofinancement'!AW21</f>
        <v>11.305995636370103</v>
      </c>
      <c r="AX37" s="19">
        <f>'Quotité d''autofinancement'!AX21</f>
        <v>-2.1332307102690504</v>
      </c>
      <c r="AY37" s="19">
        <f>'Quotité d''autofinancement'!AY21</f>
        <v>6.6996022080777999</v>
      </c>
      <c r="AZ37" s="19">
        <f>'Quotité d''autofinancement'!AZ21</f>
        <v>8.1673514046991329</v>
      </c>
      <c r="BA37" s="19">
        <f>'Quotité d''autofinancement'!BA21</f>
        <v>2.7339168110919623</v>
      </c>
      <c r="BB37" s="19">
        <f>'Quotité d''autofinancement'!BB21</f>
        <v>13.385285072886846</v>
      </c>
      <c r="BC37" s="19">
        <f>'Quotité d''autofinancement'!BC21</f>
        <v>7.1011887111457925</v>
      </c>
      <c r="BD37" s="19">
        <f>'Quotité d''autofinancement'!BD21</f>
        <v>7.7426000857874042</v>
      </c>
      <c r="BE37" s="19">
        <f>'Quotité d''autofinancement'!BE21</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4"/>
  <sheetViews>
    <sheetView tabSelected="1" zoomScale="115" zoomScaleNormal="115" workbookViewId="0">
      <selection activeCell="F6" sqref="F6"/>
    </sheetView>
  </sheetViews>
  <sheetFormatPr baseColWidth="10" defaultRowHeight="14.25" x14ac:dyDescent="0.2"/>
  <cols>
    <col min="1" max="1" width="44.140625" style="8" customWidth="1"/>
    <col min="2" max="2" width="11.42578125" style="8"/>
    <col min="3" max="3" width="12.5703125" style="8" customWidth="1"/>
    <col min="4" max="4" width="22.140625" style="8" customWidth="1"/>
    <col min="5" max="5" width="9.42578125" style="8" customWidth="1"/>
    <col min="6" max="16384" width="11.42578125" style="8"/>
  </cols>
  <sheetData>
    <row r="1" spans="1:8" ht="18" x14ac:dyDescent="0.25">
      <c r="A1" s="230" t="s">
        <v>831</v>
      </c>
      <c r="B1" s="230"/>
      <c r="C1" s="230"/>
      <c r="D1" s="230"/>
      <c r="E1" s="223"/>
      <c r="F1" s="223"/>
      <c r="G1" s="223"/>
      <c r="H1" s="223"/>
    </row>
    <row r="2" spans="1:8" ht="18" x14ac:dyDescent="0.25">
      <c r="A2" s="193"/>
      <c r="B2" s="193"/>
      <c r="C2" s="193"/>
      <c r="D2" s="193"/>
      <c r="E2" s="193"/>
      <c r="F2" s="193"/>
      <c r="G2" s="193"/>
      <c r="H2" s="193"/>
    </row>
    <row r="3" spans="1:8" ht="15" thickBot="1" x14ac:dyDescent="0.25">
      <c r="B3" s="231" t="s">
        <v>782</v>
      </c>
      <c r="C3" s="231"/>
      <c r="D3" s="231"/>
    </row>
    <row r="4" spans="1:8" ht="15.75" thickBot="1" x14ac:dyDescent="0.3">
      <c r="A4" s="32" t="s">
        <v>569</v>
      </c>
      <c r="B4" s="216" t="s">
        <v>56</v>
      </c>
      <c r="C4" s="217"/>
      <c r="D4" s="218"/>
      <c r="F4" s="158"/>
    </row>
    <row r="5" spans="1:8" ht="15.75" thickBot="1" x14ac:dyDescent="0.3">
      <c r="E5" s="7"/>
      <c r="H5" s="165"/>
    </row>
    <row r="6" spans="1:8" ht="15.75" thickBot="1" x14ac:dyDescent="0.3">
      <c r="A6" s="227" t="s">
        <v>562</v>
      </c>
      <c r="B6" s="228"/>
      <c r="C6" s="228"/>
      <c r="D6" s="229"/>
    </row>
    <row r="7" spans="1:8" ht="15" x14ac:dyDescent="0.25">
      <c r="H7" s="191"/>
    </row>
    <row r="8" spans="1:8" ht="15" x14ac:dyDescent="0.25">
      <c r="H8" s="191"/>
    </row>
    <row r="9" spans="1:8" ht="15" x14ac:dyDescent="0.25">
      <c r="A9" s="7" t="s">
        <v>492</v>
      </c>
      <c r="H9" s="191"/>
    </row>
    <row r="10" spans="1:8" ht="15.75" thickBot="1" x14ac:dyDescent="0.3">
      <c r="H10" s="191"/>
    </row>
    <row r="11" spans="1:8" ht="15.75" thickBot="1" x14ac:dyDescent="0.3">
      <c r="A11" s="194" t="s">
        <v>850</v>
      </c>
      <c r="D11" s="190">
        <f>HLOOKUP($B$4,Récapitulatif!E8:BE41,6,0)</f>
        <v>10231693.5</v>
      </c>
      <c r="E11" s="7"/>
      <c r="H11" s="191"/>
    </row>
    <row r="12" spans="1:8" ht="15.75" thickBot="1" x14ac:dyDescent="0.3">
      <c r="A12" s="8" t="s">
        <v>446</v>
      </c>
      <c r="D12" s="190">
        <f>D11/HLOOKUP(B4,Récapitulatif!E8:BE9,2,0)</f>
        <v>10758.878548895898</v>
      </c>
      <c r="E12" s="7"/>
      <c r="H12" s="191"/>
    </row>
    <row r="13" spans="1:8" ht="15.75" thickBot="1" x14ac:dyDescent="0.3">
      <c r="D13" s="13"/>
      <c r="H13" s="191"/>
    </row>
    <row r="14" spans="1:8" ht="15.75" thickBot="1" x14ac:dyDescent="0.3">
      <c r="A14" s="194" t="s">
        <v>851</v>
      </c>
      <c r="D14" s="190">
        <f>HLOOKUP($B$4,Récapitulatif!E8:BE41,8,0)</f>
        <v>4350117.6100000003</v>
      </c>
      <c r="H14" s="191"/>
    </row>
    <row r="15" spans="1:8" ht="15.75" thickBot="1" x14ac:dyDescent="0.3">
      <c r="A15" s="8" t="s">
        <v>446</v>
      </c>
      <c r="D15" s="190">
        <f>D14/HLOOKUP(B4,Récapitulatif!E8:BE9,2,0)</f>
        <v>4574.2561619348062</v>
      </c>
      <c r="H15" s="191"/>
    </row>
    <row r="16" spans="1:8" ht="15.75" thickBot="1" x14ac:dyDescent="0.3">
      <c r="D16" s="13"/>
      <c r="H16" s="191"/>
    </row>
    <row r="17" spans="1:8" ht="15.75" thickBot="1" x14ac:dyDescent="0.3">
      <c r="A17" s="8" t="s">
        <v>501</v>
      </c>
      <c r="D17" s="190">
        <f>HLOOKUP($B$4,Récapitulatif!E8:BE41,10,0)</f>
        <v>185.09844888417101</v>
      </c>
      <c r="H17" s="191"/>
    </row>
    <row r="18" spans="1:8" ht="15" x14ac:dyDescent="0.25">
      <c r="D18" s="13"/>
      <c r="H18" s="191"/>
    </row>
    <row r="19" spans="1:8" ht="15" x14ac:dyDescent="0.25">
      <c r="A19" s="7" t="s">
        <v>503</v>
      </c>
      <c r="D19" s="13"/>
      <c r="H19" s="191"/>
    </row>
    <row r="20" spans="1:8" ht="15.75" thickBot="1" x14ac:dyDescent="0.3">
      <c r="D20" s="13"/>
      <c r="H20" s="191"/>
    </row>
    <row r="21" spans="1:8" ht="15.75" thickBot="1" x14ac:dyDescent="0.3">
      <c r="A21" s="8" t="s">
        <v>543</v>
      </c>
      <c r="D21" s="190">
        <f>HLOOKUP($B$4,Récapitulatif!E8:BE41,15,0)</f>
        <v>79219.329999999973</v>
      </c>
      <c r="E21" s="7"/>
      <c r="H21" s="192"/>
    </row>
    <row r="22" spans="1:8" ht="15.75" thickBot="1" x14ac:dyDescent="0.3">
      <c r="D22" s="13"/>
      <c r="H22" s="191"/>
    </row>
    <row r="23" spans="1:8" ht="15.75" thickBot="1" x14ac:dyDescent="0.3">
      <c r="A23" s="8" t="s">
        <v>564</v>
      </c>
      <c r="D23" s="190">
        <f>HLOOKUP($B$4,Récapitulatif!E8:BE41,17,0)</f>
        <v>21.312569445679369</v>
      </c>
      <c r="H23" s="191"/>
    </row>
    <row r="24" spans="1:8" ht="15" thickBot="1" x14ac:dyDescent="0.25">
      <c r="D24" s="13"/>
    </row>
    <row r="25" spans="1:8" ht="15.75" thickBot="1" x14ac:dyDescent="0.3">
      <c r="A25" s="7" t="s">
        <v>565</v>
      </c>
      <c r="D25" s="190">
        <f>HLOOKUP($B$4,Récapitulatif!E8:BE41,20,0)</f>
        <v>1.2908947330016323</v>
      </c>
    </row>
    <row r="26" spans="1:8" ht="15" thickBot="1" x14ac:dyDescent="0.25">
      <c r="D26" s="13"/>
    </row>
    <row r="27" spans="1:8" ht="15.75" thickBot="1" x14ac:dyDescent="0.3">
      <c r="A27" s="7" t="s">
        <v>566</v>
      </c>
      <c r="D27" s="190">
        <f>HLOOKUP($B$4,Récapitulatif!E8:BE41,22,0)</f>
        <v>392.7387334402905</v>
      </c>
    </row>
    <row r="28" spans="1:8" ht="15" thickBot="1" x14ac:dyDescent="0.25">
      <c r="D28" s="13"/>
    </row>
    <row r="29" spans="1:8" ht="15.75" thickBot="1" x14ac:dyDescent="0.3">
      <c r="A29" s="7" t="s">
        <v>525</v>
      </c>
      <c r="D29" s="190">
        <f>HLOOKUP($B$4,Récapitulatif!E8:BE41,24,0)</f>
        <v>9.7505448655740743</v>
      </c>
    </row>
    <row r="30" spans="1:8" ht="15" thickBot="1" x14ac:dyDescent="0.25">
      <c r="B30" s="158"/>
      <c r="D30" s="167"/>
    </row>
    <row r="31" spans="1:8" ht="15.75" thickBot="1" x14ac:dyDescent="0.3">
      <c r="A31" s="7" t="s">
        <v>567</v>
      </c>
      <c r="D31" s="190">
        <f>HLOOKUP($B$4,Récapitulatif!E8:BE41,26,0)</f>
        <v>12.090169250054204</v>
      </c>
    </row>
    <row r="32" spans="1:8" ht="15" thickBot="1" x14ac:dyDescent="0.25">
      <c r="D32" s="13"/>
    </row>
    <row r="33" spans="1:4" ht="15.75" thickBot="1" x14ac:dyDescent="0.3">
      <c r="A33" s="7" t="s">
        <v>538</v>
      </c>
      <c r="D33" s="190">
        <f>HLOOKUP($B$4,Récapitulatif!E8:BE41,28,0)</f>
        <v>4574.2561619348062</v>
      </c>
    </row>
    <row r="34" spans="1:4" ht="15.75" thickBot="1" x14ac:dyDescent="0.3">
      <c r="D34" s="191"/>
    </row>
    <row r="35" spans="1:4" ht="15.75" thickBot="1" x14ac:dyDescent="0.3">
      <c r="A35" s="7" t="s">
        <v>542</v>
      </c>
      <c r="D35" s="190">
        <f>HLOOKUP($B$4,Récapitulatif!E8:BE41,30,0)</f>
        <v>3.0407966509345101</v>
      </c>
    </row>
    <row r="36" spans="1:4" ht="15.75" thickBot="1" x14ac:dyDescent="0.3">
      <c r="D36" s="191"/>
    </row>
    <row r="37" spans="1:4" ht="15.75" thickBot="1" x14ac:dyDescent="0.3">
      <c r="A37" s="7" t="s">
        <v>546</v>
      </c>
      <c r="D37" s="190">
        <f>HLOOKUP($B$4,Récapitulatif!E8:BE41,32,0)</f>
        <v>-3.0691712607065502E-2</v>
      </c>
    </row>
    <row r="38" spans="1:4" ht="15" thickBot="1" x14ac:dyDescent="0.25">
      <c r="D38" s="13"/>
    </row>
    <row r="39" spans="1:4" ht="15.75" thickBot="1" x14ac:dyDescent="0.3">
      <c r="A39" s="7" t="s">
        <v>568</v>
      </c>
      <c r="D39" s="190">
        <f>HLOOKUP($B$4,Récapitulatif!E8:BE41,34,0)</f>
        <v>79.268102395242352</v>
      </c>
    </row>
    <row r="41" spans="1:4" x14ac:dyDescent="0.2">
      <c r="A41" s="194"/>
    </row>
    <row r="44" spans="1:4" x14ac:dyDescent="0.2">
      <c r="A44" s="195"/>
      <c r="B44" s="196"/>
      <c r="C44" s="197"/>
    </row>
  </sheetData>
  <dataConsolidate/>
  <mergeCells count="5">
    <mergeCell ref="B4:D4"/>
    <mergeCell ref="A6:D6"/>
    <mergeCell ref="E1:H1"/>
    <mergeCell ref="A1:D1"/>
    <mergeCell ref="B3:D3"/>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B4:D4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Q157" sqref="Q157"/>
      <selection pane="topRight" activeCell="Q157" sqref="Q157"/>
      <selection pane="bottomLeft" activeCell="Q157" sqref="Q157"/>
      <selection pane="bottomRight" activeCell="Q157" sqref="Q157"/>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Q157" sqref="Q157"/>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Q157" sqref="Q15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Q157" sqref="Q15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Q157" sqref="Q15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Q157" sqref="Q15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Q157" sqref="Q157"/>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Q157" sqref="Q157"/>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Q157" sqref="Q157"/>
      <selection pane="topRight" activeCell="Q157" sqref="Q157"/>
      <selection pane="bottomLeft" activeCell="Q157" sqref="Q157"/>
      <selection pane="bottomRight" activeCell="Q157" sqref="Q157"/>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Q157" sqref="Q15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Q157" sqref="Q157"/>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Q157" sqref="Q15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Q157" sqref="Q157"/>
      <selection pane="topRight" activeCell="Q157" sqref="Q157"/>
      <selection pane="bottomLeft" activeCell="Q157" sqref="Q157"/>
      <selection pane="bottomRight" activeCell="Q157" sqref="Q157"/>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Q157" sqref="Q157"/>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Q157" sqref="Q157"/>
      <selection pane="topRight" activeCell="Q157" sqref="Q157"/>
      <selection pane="bottomLeft" activeCell="Q157" sqref="Q157"/>
      <selection pane="bottomRight" activeCell="Q157" sqref="Q15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Q157" sqref="Q157"/>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Q157" sqref="Q15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Q157" sqref="Q15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Q157" sqref="Q15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Q157" sqref="Q15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Q157" sqref="Q157"/>
      <selection pane="topRight" activeCell="Q157" sqref="Q157"/>
      <selection pane="bottomLeft" activeCell="Q157" sqref="Q157"/>
      <selection pane="bottomRight" activeCell="Q157" sqref="Q15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Q157" sqref="Q15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Q157" sqref="Q15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Q157" sqref="Q15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2023-10-18T08:22:59Z</dcterms:modified>
</cp:coreProperties>
</file>