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2" activeTab="52"/>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state="hidden"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<sst xmlns="http://schemas.openxmlformats.org/spreadsheetml/2006/main" count="5457" uniqueCount="864">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</sst>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P156" sqref="P156"/>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tabSelected="1"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213" t="s">
        <v>828</v>
      </c>
    </row>
    <row r="5" spans="1:5" ht="15.75" thickBot="1" x14ac:dyDescent="0.3">
      <c r="A5" t="s">
        <v>748</v>
      </c>
      <c r="D5" s="174" t="s">
        <v>801</v>
      </c>
    </row>
    <row r="7" spans="1:5" x14ac:dyDescent="0.25">
      <c r="E7" s="65" t="s">
        <v>202</v>
      </c>
    </row>
    <row r="8" spans="1:5" ht="21" x14ac:dyDescent="0.35">
      <c r="A8" s="92">
        <v>3</v>
      </c>
      <c r="B8" s="92"/>
      <c r="C8" s="92"/>
      <c r="D8" s="92" t="s">
        <v>60</v>
      </c>
      <c r="E8" s="171">
        <f>HLOOKUP($D$5,'9.1 Syndicats comptes 2021'!$E$3:$AF$167,2,0)</f>
        <v>698743.39000000013</v>
      </c>
    </row>
    <row r="9" spans="1:5" x14ac:dyDescent="0.25">
      <c r="A9" s="94"/>
      <c r="B9" s="94">
        <v>30</v>
      </c>
      <c r="C9" s="94"/>
      <c r="D9" s="94" t="s">
        <v>61</v>
      </c>
      <c r="E9" s="95">
        <f>HLOOKUP($D$5,'9.1 Syndicats comptes 2021'!$E$3:$AF$167,3,0)</f>
        <v>202755.05</v>
      </c>
    </row>
    <row r="10" spans="1:5" x14ac:dyDescent="0.25">
      <c r="C10">
        <v>300</v>
      </c>
      <c r="D10" t="s">
        <v>80</v>
      </c>
      <c r="E10" s="4">
        <f>HLOOKUP($D$5,'9.1 Syndicats comptes 2021'!$E$3:$AF$167,4,0)</f>
        <v>11660</v>
      </c>
    </row>
    <row r="11" spans="1:5" x14ac:dyDescent="0.25">
      <c r="C11">
        <v>301</v>
      </c>
      <c r="D11" t="s">
        <v>81</v>
      </c>
      <c r="E11" s="4">
        <f>HLOOKUP($D$5,'9.1 Syndicats comptes 2021'!$E$3:$AF$167,5,0)</f>
        <v>152899.79999999999</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31275.05</v>
      </c>
    </row>
    <row r="16" spans="1:5" x14ac:dyDescent="0.25">
      <c r="C16">
        <v>306</v>
      </c>
      <c r="D16" t="s">
        <v>85</v>
      </c>
      <c r="E16" s="4">
        <f>HLOOKUP($D$5,'9.1 Syndicats comptes 2021'!$E$3:$AF$167,10,0)</f>
        <v>0</v>
      </c>
    </row>
    <row r="17" spans="2:5" x14ac:dyDescent="0.25">
      <c r="C17">
        <v>309</v>
      </c>
      <c r="D17" t="s">
        <v>86</v>
      </c>
      <c r="E17" s="4">
        <f>HLOOKUP($D$5,'9.1 Syndicats comptes 2021'!$E$3:$AF$167,11,0)</f>
        <v>6920.2</v>
      </c>
    </row>
    <row r="18" spans="2:5" x14ac:dyDescent="0.25">
      <c r="E18" s="4"/>
    </row>
    <row r="19" spans="2:5" x14ac:dyDescent="0.25">
      <c r="B19" s="94">
        <v>31</v>
      </c>
      <c r="C19" s="94"/>
      <c r="D19" s="94" t="s">
        <v>87</v>
      </c>
      <c r="E19" s="95">
        <f>HLOOKUP($D$5,'9.1 Syndicats comptes 2021'!$E$3:$AF$167,13,0)</f>
        <v>411508.54000000004</v>
      </c>
    </row>
    <row r="20" spans="2:5" x14ac:dyDescent="0.25">
      <c r="C20">
        <v>310</v>
      </c>
      <c r="D20" t="s">
        <v>88</v>
      </c>
      <c r="E20" s="4">
        <f>HLOOKUP($D$5,'9.1 Syndicats comptes 2021'!$E$3:$AF$167,14,0)</f>
        <v>154933.10999999999</v>
      </c>
    </row>
    <row r="21" spans="2:5" x14ac:dyDescent="0.25">
      <c r="C21">
        <v>311</v>
      </c>
      <c r="D21" t="s">
        <v>452</v>
      </c>
      <c r="E21" s="4">
        <f>HLOOKUP($D$5,'9.1 Syndicats comptes 2021'!$E$3:$AF$167,15,0)</f>
        <v>25477.86</v>
      </c>
    </row>
    <row r="22" spans="2:5" x14ac:dyDescent="0.25">
      <c r="C22">
        <v>312</v>
      </c>
      <c r="D22" t="s">
        <v>90</v>
      </c>
      <c r="E22" s="4">
        <f>HLOOKUP($D$5,'9.1 Syndicats comptes 2021'!$E$3:$AF$167,16,0)</f>
        <v>30768.55</v>
      </c>
    </row>
    <row r="23" spans="2:5" x14ac:dyDescent="0.25">
      <c r="C23">
        <v>313</v>
      </c>
      <c r="D23" t="s">
        <v>91</v>
      </c>
      <c r="E23" s="4">
        <f>HLOOKUP($D$5,'9.1 Syndicats comptes 2021'!$E$3:$AF$167,17,0)</f>
        <v>47046.25</v>
      </c>
    </row>
    <row r="24" spans="2:5" x14ac:dyDescent="0.25">
      <c r="C24">
        <v>314</v>
      </c>
      <c r="D24" t="s">
        <v>92</v>
      </c>
      <c r="E24" s="4">
        <f>HLOOKUP($D$5,'9.1 Syndicats comptes 2021'!$E$3:$AF$167,18,0)</f>
        <v>60743.14</v>
      </c>
    </row>
    <row r="25" spans="2:5" x14ac:dyDescent="0.25">
      <c r="C25">
        <v>315</v>
      </c>
      <c r="D25" t="s">
        <v>93</v>
      </c>
      <c r="E25" s="4">
        <f>HLOOKUP($D$5,'9.1 Syndicats comptes 2021'!$E$3:$AF$167,19,0)</f>
        <v>5322.49</v>
      </c>
    </row>
    <row r="26" spans="2:5" x14ac:dyDescent="0.25">
      <c r="C26">
        <v>316</v>
      </c>
      <c r="D26" t="s">
        <v>94</v>
      </c>
      <c r="E26" s="4">
        <f>HLOOKUP($D$5,'9.1 Syndicats comptes 2021'!$E$3:$AF$167,20,0)</f>
        <v>29349.95</v>
      </c>
    </row>
    <row r="27" spans="2:5" x14ac:dyDescent="0.25">
      <c r="C27">
        <v>317</v>
      </c>
      <c r="D27" t="s">
        <v>95</v>
      </c>
      <c r="E27" s="4">
        <f>HLOOKUP($D$5,'9.1 Syndicats comptes 2021'!$E$3:$AF$167,21,0)</f>
        <v>53138.400000000001</v>
      </c>
    </row>
    <row r="28" spans="2:5" x14ac:dyDescent="0.25">
      <c r="C28">
        <v>318</v>
      </c>
      <c r="D28" t="s">
        <v>96</v>
      </c>
      <c r="E28" s="4">
        <f>HLOOKUP($D$5,'9.1 Syndicats comptes 2021'!$E$3:$AF$167,22,0)</f>
        <v>0.01</v>
      </c>
    </row>
    <row r="29" spans="2:5" x14ac:dyDescent="0.25">
      <c r="C29">
        <v>319</v>
      </c>
      <c r="D29" t="s">
        <v>97</v>
      </c>
      <c r="E29" s="4">
        <f>HLOOKUP($D$5,'9.1 Syndicats comptes 2021'!$E$3:$AF$167,23,0)</f>
        <v>4728.78</v>
      </c>
    </row>
    <row r="30" spans="2:5" x14ac:dyDescent="0.25">
      <c r="E30" s="4"/>
    </row>
    <row r="31" spans="2:5" x14ac:dyDescent="0.25">
      <c r="B31" s="94">
        <v>33</v>
      </c>
      <c r="C31" s="94"/>
      <c r="D31" s="94" t="s">
        <v>98</v>
      </c>
      <c r="E31" s="95">
        <f>HLOOKUP($D$5,'9.1 Syndicats comptes 2021'!$E$3:$AF$167,25,0)</f>
        <v>66900</v>
      </c>
    </row>
    <row r="32" spans="2:5" x14ac:dyDescent="0.25">
      <c r="C32">
        <v>330</v>
      </c>
      <c r="D32" t="s">
        <v>100</v>
      </c>
      <c r="E32" s="4">
        <f>HLOOKUP($D$5,'9.1 Syndicats comptes 2021'!$E$3:$AF$167,26,0)</f>
        <v>66900</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17579.8</v>
      </c>
    </row>
    <row r="36" spans="2:5" x14ac:dyDescent="0.25">
      <c r="C36">
        <v>340</v>
      </c>
      <c r="D36" t="s">
        <v>102</v>
      </c>
      <c r="E36" s="4">
        <f>HLOOKUP($D$5,'9.1 Syndicats comptes 2021'!$E$3:$AF$167,30,0)</f>
        <v>17579.8</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698743.39</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12636.55</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0</v>
      </c>
    </row>
    <row r="98" spans="2:5" x14ac:dyDescent="0.25">
      <c r="C98">
        <v>425</v>
      </c>
      <c r="D98" t="s">
        <v>153</v>
      </c>
      <c r="E98" s="4">
        <f>HLOOKUP($D$5,'9.1 Syndicats comptes 2021'!$E$3:$AF$167,92,0)</f>
        <v>0</v>
      </c>
    </row>
    <row r="99" spans="2:5" x14ac:dyDescent="0.25">
      <c r="C99">
        <v>426</v>
      </c>
      <c r="D99" t="s">
        <v>154</v>
      </c>
      <c r="E99" s="4">
        <f>HLOOKUP($D$5,'9.1 Syndicats comptes 2021'!$E$3:$AF$167,93,0)</f>
        <v>12161.55</v>
      </c>
    </row>
    <row r="100" spans="2:5" x14ac:dyDescent="0.25">
      <c r="C100">
        <v>427</v>
      </c>
      <c r="D100" t="s">
        <v>155</v>
      </c>
      <c r="E100" s="4">
        <f>HLOOKUP($D$5,'9.1 Syndicats comptes 2021'!$E$3:$AF$167,94,0)</f>
        <v>475</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1760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1760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684346.84</v>
      </c>
    </row>
    <row r="126" spans="2:5" x14ac:dyDescent="0.25">
      <c r="C126">
        <v>460</v>
      </c>
      <c r="D126" t="s">
        <v>176</v>
      </c>
      <c r="E126" s="4">
        <f>HLOOKUP($D$5,'9.1 Syndicats comptes 2021'!$E$3:$AF$167,120,0)</f>
        <v>0</v>
      </c>
    </row>
    <row r="127" spans="2:5" x14ac:dyDescent="0.25">
      <c r="C127">
        <v>461</v>
      </c>
      <c r="D127" t="s">
        <v>177</v>
      </c>
      <c r="E127" s="4">
        <f>HLOOKUP($D$5,'9.1 Syndicats comptes 2021'!$E$3:$AF$167,121,0)</f>
        <v>684298.44</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48.4</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Q196" activePane="bottomRight" state="frozen"/>
      <selection pane="topRight" activeCell="F1" sqref="F1"/>
      <selection pane="bottomLeft" activeCell="A4" sqref="A4"/>
      <selection pane="bottomRight" activeCell="Q218" sqref="Q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2023-06-06T08:51:51Z</dcterms:modified>
</cp:coreProperties>
</file>