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5" activeTab="25"/>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<sst xmlns="http://schemas.openxmlformats.org/spreadsheetml/2006/main" count="5456" uniqueCount="864">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</sst>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8" t="s">
        <v>71</v>
      </c>
      <c r="C5" s="219"/>
      <c r="D5" s="220"/>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5" t="s">
        <v>740</v>
      </c>
      <c r="H2" s="216"/>
      <c r="I2" s="216"/>
      <c r="J2" s="216"/>
      <c r="K2" s="217"/>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14"/>
  <sheetViews>
    <sheetView tabSelected="1" workbookViewId="0">
      <selection activeCell="B116" sqref="B116"/>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213" t="s">
        <v>594</v>
      </c>
    </row>
    <row r="4" spans="1:3" ht="15" customHeight="1" thickBot="1" x14ac:dyDescent="0.45">
      <c r="A4" s="42"/>
      <c r="B4" s="179" t="s">
        <v>56</v>
      </c>
    </row>
    <row r="5" spans="1:3" ht="15" customHeight="1" x14ac:dyDescent="0.25">
      <c r="C5" s="65"/>
    </row>
    <row r="6" spans="1:3" ht="15" customHeight="1" x14ac:dyDescent="0.25">
      <c r="C6" s="182" t="s">
        <v>202</v>
      </c>
    </row>
    <row r="7" spans="1:3" x14ac:dyDescent="0.25">
      <c r="A7" s="67">
        <v>10</v>
      </c>
      <c r="B7" s="67" t="s">
        <v>240</v>
      </c>
      <c r="C7" s="4">
        <f>HLOOKUP($B$4,'5.4 Tableau de l''endettement'!$C$6:$BC$24,2,0)</f>
        <v>6215834.7400000002</v>
      </c>
    </row>
    <row r="8" spans="1:3" x14ac:dyDescent="0.25">
      <c r="A8" s="67"/>
      <c r="B8" s="67"/>
      <c r="C8" s="4"/>
    </row>
    <row r="9" spans="1:3" x14ac:dyDescent="0.25">
      <c r="A9" s="67">
        <v>20</v>
      </c>
      <c r="B9" s="67" t="s">
        <v>252</v>
      </c>
      <c r="C9" s="4">
        <f>HLOOKUP($B$4,'5.4 Tableau de l''endettement'!$C$6:$BC$24,4,0)</f>
        <v>10597593.460000001</v>
      </c>
    </row>
    <row r="10" spans="1:3" x14ac:dyDescent="0.25">
      <c r="A10" s="67"/>
      <c r="B10" s="67"/>
      <c r="C10" s="4"/>
    </row>
    <row r="11" spans="1:3" x14ac:dyDescent="0.25">
      <c r="A11" s="67">
        <v>200</v>
      </c>
      <c r="B11" s="67" t="s">
        <v>451</v>
      </c>
      <c r="C11" s="4">
        <f>HLOOKUP($B$4,'5.4 Tableau de l''endettement'!$C$6:$BC$24,6,0)</f>
        <v>0</v>
      </c>
    </row>
    <row r="12" spans="1:3" x14ac:dyDescent="0.25">
      <c r="A12" s="67"/>
      <c r="B12" s="67"/>
      <c r="C12" s="4"/>
    </row>
    <row r="13" spans="1:3" x14ac:dyDescent="0.25">
      <c r="A13" s="67">
        <v>201</v>
      </c>
      <c r="B13" s="67" t="s">
        <v>254</v>
      </c>
      <c r="C13" s="4">
        <f>HLOOKUP($B$4,'5.4 Tableau de l''endettement'!$C$6:$BC$24,8,0)</f>
        <v>5748056.3600000003</v>
      </c>
    </row>
    <row r="14" spans="1:3" x14ac:dyDescent="0.25">
      <c r="A14" s="67"/>
      <c r="B14" s="67"/>
      <c r="C14" s="4"/>
    </row>
    <row r="15" spans="1:3" x14ac:dyDescent="0.25">
      <c r="A15" s="67">
        <v>206</v>
      </c>
      <c r="B15" s="67" t="s">
        <v>257</v>
      </c>
      <c r="C15" s="4">
        <f>HLOOKUP($B$4,'5.4 Tableau de l''endettement'!$C$6:$BC$24,10,0)</f>
        <v>4604400</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10352456.359999999</v>
      </c>
    </row>
    <row r="21" spans="1:3" x14ac:dyDescent="0.25">
      <c r="A21" s="67"/>
      <c r="B21" s="69" t="s">
        <v>449</v>
      </c>
      <c r="C21" s="70">
        <f>HLOOKUP($B$4,'5.4 Tableau de l''endettement'!$C$6:$BC$24,16,0)</f>
        <v>10931.844097148891</v>
      </c>
    </row>
    <row r="22" spans="1:3" x14ac:dyDescent="0.25">
      <c r="A22" s="67"/>
      <c r="B22" s="7"/>
      <c r="C22" s="4"/>
    </row>
    <row r="23" spans="1:3" x14ac:dyDescent="0.25">
      <c r="A23" s="67"/>
      <c r="B23" s="99" t="s">
        <v>638</v>
      </c>
      <c r="C23" s="100">
        <f>HLOOKUP($B$4,'5.4 Tableau de l''endettement'!$C$6:$BC$24,18,0)</f>
        <v>4381758.7200000007</v>
      </c>
    </row>
    <row r="24" spans="1:3" x14ac:dyDescent="0.25">
      <c r="A24" s="67"/>
      <c r="B24" s="69" t="s">
        <v>449</v>
      </c>
      <c r="C24" s="70">
        <f>HLOOKUP($B$4,'5.4 Tableau de l''endettement'!$C$6:$BC$24,19,0)</f>
        <v>4626.989144667371</v>
      </c>
    </row>
    <row r="25" spans="1:3" x14ac:dyDescent="0.25">
      <c r="A25" s="67"/>
      <c r="B25" s="67"/>
    </row>
    <row r="26" spans="1:3" x14ac:dyDescent="0.25">
      <c r="A26" s="67"/>
      <c r="B26" s="67"/>
    </row>
    <row r="27" spans="1:3" hidden="1" x14ac:dyDescent="0.25">
      <c r="A27" s="7" t="s">
        <v>636</v>
      </c>
      <c r="B27" s="67"/>
    </row>
    <row r="28" spans="1:3" hidden="1" x14ac:dyDescent="0.25">
      <c r="A28" s="67"/>
      <c r="B28" s="67"/>
    </row>
    <row r="29" spans="1:3" hidden="1" x14ac:dyDescent="0.25">
      <c r="A29" s="67">
        <v>10</v>
      </c>
      <c r="B29" s="67" t="s">
        <v>240</v>
      </c>
      <c r="C29" s="4">
        <f>HLOOKUP($B$4,'5.4 Tableau de l''endettement'!$C$6:$BC$49,24,0)</f>
        <v>6215834.75</v>
      </c>
    </row>
    <row r="30" spans="1:3" hidden="1" x14ac:dyDescent="0.25">
      <c r="A30" s="67"/>
      <c r="B30" s="67"/>
      <c r="C30" s="4"/>
    </row>
    <row r="31" spans="1:3" hidden="1" x14ac:dyDescent="0.25">
      <c r="A31" s="67">
        <v>20</v>
      </c>
      <c r="B31" s="67" t="s">
        <v>252</v>
      </c>
      <c r="C31" s="4">
        <f>HLOOKUP($B$4,'5.4 Tableau de l''endettement'!$C$6:$BC$49,26,0)</f>
        <v>10597593.460000001</v>
      </c>
    </row>
    <row r="32" spans="1:3" hidden="1" x14ac:dyDescent="0.25">
      <c r="A32" s="67"/>
      <c r="B32" s="67"/>
      <c r="C32" s="4"/>
    </row>
    <row r="33" spans="1:3" hidden="1" x14ac:dyDescent="0.25">
      <c r="A33" s="67">
        <v>200</v>
      </c>
      <c r="B33" s="67" t="s">
        <v>451</v>
      </c>
      <c r="C33" s="4">
        <f>HLOOKUP($B$4,'5.4 Tableau de l''endettement'!$C$6:$BC$49,28,0)</f>
        <v>0</v>
      </c>
    </row>
    <row r="34" spans="1:3" hidden="1" x14ac:dyDescent="0.25">
      <c r="A34" s="67"/>
      <c r="B34" s="67"/>
      <c r="C34" s="4"/>
    </row>
    <row r="35" spans="1:3" hidden="1" x14ac:dyDescent="0.25">
      <c r="A35" s="67">
        <v>201</v>
      </c>
      <c r="B35" s="67" t="s">
        <v>254</v>
      </c>
      <c r="C35" s="4">
        <f>HLOOKUP($B$4,'5.4 Tableau de l''endettement'!$C$6:$BC$49,30,0)</f>
        <v>5748056.3600000003</v>
      </c>
    </row>
    <row r="36" spans="1:3" hidden="1" x14ac:dyDescent="0.25">
      <c r="A36" s="67"/>
      <c r="B36" s="67"/>
      <c r="C36" s="4"/>
    </row>
    <row r="37" spans="1:3" hidden="1" x14ac:dyDescent="0.25">
      <c r="A37" s="67">
        <v>206</v>
      </c>
      <c r="B37" s="67" t="s">
        <v>257</v>
      </c>
      <c r="C37" s="4">
        <f>HLOOKUP($B$4,'5.4 Tableau de l''endettement'!$C$6:$BC$49,32,0)</f>
        <v>4604400</v>
      </c>
    </row>
    <row r="38" spans="1:3" hidden="1" x14ac:dyDescent="0.25">
      <c r="A38" s="67"/>
      <c r="B38" s="67"/>
      <c r="C38" s="4"/>
    </row>
    <row r="39" spans="1:3" hidden="1" x14ac:dyDescent="0.25">
      <c r="A39" s="67">
        <v>2016</v>
      </c>
      <c r="B39" s="67" t="s">
        <v>269</v>
      </c>
      <c r="C39" s="4">
        <f>HLOOKUP($B$4,'5.4 Tableau de l''endettement'!$C$6:$BC$49,34,0)</f>
        <v>0</v>
      </c>
    </row>
    <row r="40" spans="1:3" hidden="1" x14ac:dyDescent="0.25">
      <c r="A40" s="67"/>
      <c r="B40" s="67"/>
      <c r="C40" s="4"/>
    </row>
    <row r="41" spans="1:3" hidden="1" x14ac:dyDescent="0.25">
      <c r="A41" s="67"/>
      <c r="B41" s="67"/>
      <c r="C41" s="4"/>
    </row>
    <row r="42" spans="1:3" hidden="1" x14ac:dyDescent="0.25">
      <c r="A42" s="67"/>
      <c r="B42" s="99" t="s">
        <v>639</v>
      </c>
      <c r="C42" s="100">
        <f>HLOOKUP($B$4,'5.4 Tableau de l''endettement'!$C$6:$BC$49,37,0)</f>
        <v>10352456.359999999</v>
      </c>
    </row>
    <row r="43" spans="1:3" hidden="1" x14ac:dyDescent="0.25">
      <c r="A43" s="67"/>
      <c r="B43" s="69" t="s">
        <v>449</v>
      </c>
      <c r="C43" s="70">
        <f>HLOOKUP($B$4,'5.4 Tableau de l''endettement'!$C$6:$BC$49,38,0)</f>
        <v>10931.844097148891</v>
      </c>
    </row>
    <row r="44" spans="1:3" hidden="1" x14ac:dyDescent="0.25">
      <c r="A44" s="67"/>
      <c r="B44" s="7"/>
      <c r="C44" s="4"/>
    </row>
    <row r="45" spans="1:3" hidden="1" x14ac:dyDescent="0.25">
      <c r="A45" s="67"/>
      <c r="B45" s="99" t="s">
        <v>640</v>
      </c>
      <c r="C45" s="100">
        <f>HLOOKUP($B$4,'5.4 Tableau de l''endettement'!$C$6:$BC$49,40,0)</f>
        <v>4381758.7100000009</v>
      </c>
    </row>
    <row r="46" spans="1:3" hidden="1" x14ac:dyDescent="0.25">
      <c r="A46" s="67"/>
      <c r="B46" s="69" t="s">
        <v>449</v>
      </c>
      <c r="C46" s="70">
        <f>HLOOKUP($B$4,'5.4 Tableau de l''endettement'!$C$6:$BC$49,41,0)</f>
        <v>4626.9891341077091</v>
      </c>
    </row>
    <row r="47" spans="1:3" hidden="1" x14ac:dyDescent="0.25"/>
    <row r="48" spans="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1" t="s">
        <v>645</v>
      </c>
      <c r="B14" s="222"/>
      <c r="C14" s="222"/>
      <c r="D14" s="222"/>
      <c r="E14" s="222"/>
      <c r="F14" s="222"/>
      <c r="G14" s="222"/>
      <c r="H14" s="223"/>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1" t="s">
        <v>657</v>
      </c>
      <c r="B24" s="222"/>
      <c r="C24" s="222"/>
      <c r="D24" s="222"/>
      <c r="E24" s="222"/>
      <c r="F24" s="222"/>
      <c r="G24" s="222"/>
      <c r="H24" s="223"/>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1" t="s">
        <v>665</v>
      </c>
      <c r="B32" s="222"/>
      <c r="C32" s="222"/>
      <c r="D32" s="222"/>
      <c r="E32" s="222"/>
      <c r="F32" s="222"/>
      <c r="G32" s="222"/>
      <c r="H32" s="223"/>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1" t="s">
        <v>676</v>
      </c>
      <c r="B42" s="222"/>
      <c r="C42" s="222"/>
      <c r="D42" s="222"/>
      <c r="E42" s="222"/>
      <c r="F42" s="222"/>
      <c r="G42" s="222"/>
      <c r="H42" s="223"/>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1" t="s">
        <v>687</v>
      </c>
      <c r="B53" s="222"/>
      <c r="C53" s="222"/>
      <c r="D53" s="222"/>
      <c r="E53" s="222"/>
      <c r="F53" s="222"/>
      <c r="G53" s="222"/>
      <c r="H53" s="223"/>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1" t="s">
        <v>696</v>
      </c>
      <c r="B62" s="222"/>
      <c r="C62" s="222"/>
      <c r="D62" s="222"/>
      <c r="E62" s="222"/>
      <c r="F62" s="222"/>
      <c r="G62" s="222"/>
      <c r="H62" s="223"/>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1" t="s">
        <v>705</v>
      </c>
      <c r="B71" s="222"/>
      <c r="C71" s="222"/>
      <c r="D71" s="222"/>
      <c r="E71" s="222"/>
      <c r="F71" s="222"/>
      <c r="G71" s="222"/>
      <c r="H71" s="223"/>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1" t="s">
        <v>717</v>
      </c>
      <c r="B81" s="222"/>
      <c r="C81" s="222"/>
      <c r="D81" s="222"/>
      <c r="E81" s="222"/>
      <c r="F81" s="222"/>
      <c r="G81" s="222"/>
      <c r="H81" s="223"/>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1" t="s">
        <v>724</v>
      </c>
      <c r="B89" s="222"/>
      <c r="C89" s="222"/>
      <c r="D89" s="222"/>
      <c r="E89" s="222"/>
      <c r="F89" s="222"/>
      <c r="G89" s="222"/>
      <c r="H89" s="223"/>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1" t="s">
        <v>732</v>
      </c>
      <c r="B98" s="222"/>
      <c r="C98" s="222"/>
      <c r="D98" s="222"/>
      <c r="E98" s="222"/>
      <c r="F98" s="222"/>
      <c r="G98" s="222"/>
      <c r="H98" s="223"/>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4" t="s">
        <v>494</v>
      </c>
      <c r="B8" s="224"/>
      <c r="C8" s="224"/>
      <c r="D8" s="224"/>
    </row>
    <row r="9" spans="1:60" ht="15.75" thickBot="1" x14ac:dyDescent="0.3"/>
    <row r="10" spans="1:60" ht="15.75" thickBot="1" x14ac:dyDescent="0.3">
      <c r="A10" s="225" t="s">
        <v>566</v>
      </c>
      <c r="B10" s="226"/>
      <c r="C10" s="226"/>
      <c r="D10" s="227"/>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4"/>
      <c r="B1" s="224"/>
      <c r="C1" s="224"/>
      <c r="D1" s="224"/>
    </row>
    <row r="2" spans="1:8" ht="18.75" x14ac:dyDescent="0.3">
      <c r="A2" s="231" t="s">
        <v>855</v>
      </c>
      <c r="B2" s="231"/>
      <c r="C2" s="231"/>
      <c r="D2" s="231"/>
      <c r="E2" s="224"/>
      <c r="F2" s="224"/>
      <c r="G2" s="224"/>
      <c r="H2" s="224"/>
    </row>
    <row r="3" spans="1:8" ht="18.75" x14ac:dyDescent="0.3">
      <c r="A3" s="155"/>
      <c r="B3" s="155"/>
      <c r="C3" s="155"/>
      <c r="D3" s="155"/>
      <c r="E3" s="155"/>
      <c r="F3" s="155"/>
      <c r="G3" s="155"/>
      <c r="H3" s="155"/>
    </row>
    <row r="4" spans="1:8" ht="15.75" thickBot="1" x14ac:dyDescent="0.3">
      <c r="B4" s="232" t="s">
        <v>797</v>
      </c>
      <c r="C4" s="232"/>
      <c r="D4" s="232"/>
    </row>
    <row r="5" spans="1:8" ht="15.75" thickBot="1" x14ac:dyDescent="0.3">
      <c r="A5" s="156" t="s">
        <v>573</v>
      </c>
      <c r="B5" s="218" t="s">
        <v>71</v>
      </c>
      <c r="C5" s="219"/>
      <c r="D5" s="220"/>
      <c r="F5" s="110"/>
    </row>
    <row r="6" spans="1:8" ht="15.75" thickBot="1" x14ac:dyDescent="0.3">
      <c r="E6" s="7"/>
      <c r="H6" s="117"/>
    </row>
    <row r="7" spans="1:8" ht="15.75" thickBot="1" x14ac:dyDescent="0.3">
      <c r="A7" s="228" t="s">
        <v>566</v>
      </c>
      <c r="B7" s="229"/>
      <c r="C7" s="229"/>
      <c r="D7" s="230"/>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8" t="s">
        <v>28</v>
      </c>
      <c r="C5" s="219"/>
      <c r="D5" s="220"/>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2023-06-06T04:27:30Z</dcterms:modified>
</cp:coreProperties>
</file>