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40" activeTab="40"/>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32" l="1"/>
  <c r="AZ31" i="32"/>
  <c r="AZ29" i="32"/>
  <c r="U18" i="84" l="1"/>
  <c r="U4" i="84"/>
  <c r="U14" i="84"/>
  <c r="U13" i="84"/>
  <c r="U12" i="84"/>
  <c r="U11" i="84"/>
  <c r="T16" i="84"/>
  <c r="U8" i="84"/>
  <c r="T8" i="84"/>
  <c r="U7" i="84"/>
  <c r="U6" i="84"/>
  <c r="U5" i="84"/>
  <c r="U3" i="84"/>
  <c r="Q58" i="84"/>
  <c r="Q57" i="84"/>
  <c r="P58" i="84"/>
  <c r="P57"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58" i="84" s="1"/>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44" i="25"/>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<sst xmlns="http://schemas.openxmlformats.org/spreadsheetml/2006/main" count="5638" uniqueCount="881">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</sst>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49439185.110000029</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C38" sqref="C38"/>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851</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851</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851</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851</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C38" sqref="C38"/>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851</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C38" sqref="C38"/>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852</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852</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1386924.9599999997</v>
      </c>
    </row>
    <row r="51" spans="1:3" ht="15" x14ac:dyDescent="0.25">
      <c r="A51" s="7" t="s">
        <v>211</v>
      </c>
    </row>
    <row r="52" spans="1:3" ht="15" x14ac:dyDescent="0.25">
      <c r="A52" s="7" t="s">
        <v>852</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852</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C38" sqref="C38"/>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C38" sqref="C38"/>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853</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853</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853</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853</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C38" sqref="C38"/>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C38" sqref="C38"/>
      <selection pane="topRight" activeCell="C38" sqref="C38"/>
      <selection pane="bottomLeft" activeCell="C38" sqref="C38"/>
      <selection pane="bottomRight" activeCell="C38" sqref="C38"/>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860</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-14904</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359011.10000000225</v>
      </c>
      <c r="BE37" s="117">
        <f t="shared" si="2"/>
        <v>852535.2000000024</v>
      </c>
      <c r="BF37" s="117">
        <f t="shared" si="3"/>
        <v>-288270.14</v>
      </c>
      <c r="BG37" s="117">
        <f t="shared" si="4"/>
        <v>-205253.95999999996</v>
      </c>
    </row>
    <row r="38" spans="1:59" ht="16.5" customHeight="1" x14ac:dyDescent="0.25">
      <c r="A38" s="33"/>
      <c r="B38" s="8" t="s">
        <v>307</v>
      </c>
      <c r="C38" s="19"/>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49439185.110000029</v>
      </c>
      <c r="BE38" s="19">
        <f t="shared" si="2"/>
        <v>38536743.24000001</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-24423.699999999255</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-2494922.3499999344</v>
      </c>
      <c r="BE45" s="117">
        <f t="shared" si="14"/>
        <v>-228084.87999999523</v>
      </c>
      <c r="BF45" s="117">
        <f t="shared" si="14"/>
        <v>-2232323.2799999975</v>
      </c>
      <c r="BG45" s="117">
        <f t="shared" si="14"/>
        <v>-34514.189999997616</v>
      </c>
    </row>
    <row r="46" spans="1:59" ht="16.5" customHeight="1" x14ac:dyDescent="0.3">
      <c r="A46" s="114"/>
      <c r="B46" s="8" t="s">
        <v>307</v>
      </c>
      <c r="C46" s="19">
        <f>C6+C10+C14+C18+C22+C26+C30+C34+C38+C42</f>
        <v>4032308.06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434781128.65000004</v>
      </c>
      <c r="BE46" s="19">
        <f t="shared" si="15"/>
        <v>237538090.66999999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C38" sqref="C38"/>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860</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420995.2</v>
      </c>
    </row>
    <row r="37" spans="1:3" ht="15" x14ac:dyDescent="0.25">
      <c r="A37" s="33"/>
      <c r="B37" s="8" t="s">
        <v>307</v>
      </c>
      <c r="C37" s="13">
        <f>HLOOKUP($B$5,'4.11 Comptes 2020 fonctionnelle'!$C$4:$BC$48,31,0)</f>
        <v>420995.2</v>
      </c>
    </row>
    <row r="38" spans="1:3" ht="15" x14ac:dyDescent="0.25">
      <c r="A38" s="33"/>
      <c r="B38" s="8" t="s">
        <v>308</v>
      </c>
      <c r="C38" s="13"/>
    </row>
    <row r="39" spans="1:3" ht="15" x14ac:dyDescent="0.25">
      <c r="A39" s="33"/>
      <c r="B39" s="7"/>
      <c r="C39" s="13"/>
    </row>
    <row r="40" spans="1:3" ht="15" x14ac:dyDescent="0.25">
      <c r="A40" s="113">
        <v>8</v>
      </c>
      <c r="B40" s="89" t="s">
        <v>305</v>
      </c>
      <c r="C40" s="111">
        <f>C41-C42</f>
        <v>-14904</v>
      </c>
    </row>
    <row r="41" spans="1:3" ht="15" x14ac:dyDescent="0.25">
      <c r="A41" s="33"/>
      <c r="B41" s="8" t="s">
        <v>307</v>
      </c>
      <c r="C41" s="13">
        <f>HLOOKUP($B$5,'4.11 Comptes 2020 fonctionnelle'!$C$4:$BC$48,35,0)</f>
        <v>0</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-24423.699999999721</v>
      </c>
    </row>
    <row r="49" spans="1:3" ht="20.25" x14ac:dyDescent="0.3">
      <c r="A49" s="114"/>
      <c r="B49" s="8" t="s">
        <v>307</v>
      </c>
      <c r="C49" s="13">
        <f>HLOOKUP($B$5,'4.11 Comptes 2020 fonctionnelle'!$C$4:$BC$48,43,0)</f>
        <v>4032308.06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C38" sqref="C38"/>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860</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359011.10000000225</v>
      </c>
    </row>
    <row r="40" spans="1:3" ht="16.5" customHeight="1" x14ac:dyDescent="0.25">
      <c r="A40" s="33"/>
      <c r="B40" s="8" t="s">
        <v>307</v>
      </c>
      <c r="C40" s="13">
        <f>'4.11 Comptes 2020 fonctionnelle'!BD38</f>
        <v>49439185.110000029</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-2494922.3499999344</v>
      </c>
    </row>
    <row r="48" spans="1:3" ht="16.5" customHeight="1" x14ac:dyDescent="0.3">
      <c r="A48" s="114"/>
      <c r="B48" s="8" t="s">
        <v>307</v>
      </c>
      <c r="C48" s="13">
        <f>'4.11 Comptes 2020 fonctionnelle'!BD46</f>
        <v>434781128.65000004</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C38" sqref="C38"/>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49439185.110000029</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856</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C38" sqref="C38"/>
      <selection pane="topRight" activeCell="C38" sqref="C38"/>
      <selection pane="bottomLeft" activeCell="C38" sqref="C38"/>
      <selection pane="bottomRight" activeCell="C38" sqref="C38"/>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C38" sqref="C38"/>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C38" sqref="C38"/>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C38" sqref="C38"/>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C38" sqref="C38"/>
      <selection pane="topRight" activeCell="C38" sqref="C38"/>
      <selection pane="bottomLeft" activeCell="C38" sqref="C38"/>
      <selection pane="bottomRight" activeCell="C38" sqref="C38"/>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f>AZ10</f>
        <v>11179720.809999999</v>
      </c>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v>3500000</v>
      </c>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f>AZ29+AZ30</f>
        <v>14679720.809999999</v>
      </c>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f>AZ31/AZ6</f>
        <v>13954.107233840303</v>
      </c>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C38" sqref="C38"/>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C38" sqref="C38"/>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870</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878</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873</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874</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875</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876</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877</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879</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873</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874</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875</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876</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877</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880</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-13759.278547008547</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871</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872</v>
      </c>
      <c r="N58" s="215">
        <f>N3+N4+N5+N6+N8+N9+N12+N14+N15+N20+N21+N22+N23+N24+N30+N31+N32+N33+N34+N35+N36+N38+N39+N42+N43+N48+N50+N53+N55</f>
        <v>-12715920.810000002</v>
      </c>
      <c r="O58" s="215">
        <f>O3+O4+O5+O6+O8+O9++O12+O14+O15+O17+O18+O20+O21+O22+O23+O24+O30+O31+O32+O33+O34+O35+O36+O38+O39+O42+O47+O48+O50+O53</f>
        <v>-25954.978394510519</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C38" sqref="C38"/>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C38" sqref="C38"/>
      <selection pane="topRight" activeCell="C38" sqref="C38"/>
      <selection pane="bottomLeft" activeCell="C38" sqref="C38"/>
      <selection pane="bottomRight" activeCell="C38" sqref="C38"/>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C38" sqref="C38"/>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C38" sqref="C38"/>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844</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845</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846</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C38" sqref="C38"/>
      <selection pane="topRight" activeCell="C38" sqref="C38"/>
      <selection pane="bottomLeft" activeCell="C38" sqref="C38"/>
      <selection pane="bottomRight" activeCell="C38" sqref="C38"/>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847</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854</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855</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C38" sqref="C38"/>
      <selection pane="topRight" activeCell="C38" sqref="C38"/>
      <selection pane="bottomLeft" activeCell="C38" sqref="C38"/>
      <selection pane="bottomRight" activeCell="C38" sqref="C38"/>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C38" sqref="C38"/>
      <selection pane="topRight" activeCell="C38" sqref="C38"/>
      <selection pane="bottomLeft" activeCell="C38" sqref="C38"/>
      <selection pane="bottomRight" activeCell="C38" sqref="C38"/>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C38" sqref="C38"/>
      <selection pane="topRight" activeCell="C38" sqref="C38"/>
      <selection pane="bottomLeft" activeCell="C38" sqref="C38"/>
      <selection pane="bottomRight" activeCell="C38" sqref="C38"/>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848</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C38" sqref="C38"/>
      <selection pane="topRight" activeCell="C38" sqref="C38"/>
      <selection pane="bottomLeft" activeCell="C38" sqref="C38"/>
      <selection pane="bottomRight" activeCell="C38" sqref="C38"/>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C38" sqref="C38"/>
      <selection pane="topRight" activeCell="C38" sqref="C38"/>
      <selection pane="bottomLeft" activeCell="C38" sqref="C38"/>
      <selection pane="bottomRight" activeCell="C38" sqref="C38"/>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C38" sqref="C38"/>
      <selection pane="topRight" activeCell="C38" sqref="C38"/>
      <selection pane="bottomLeft" activeCell="C38" sqref="C38"/>
      <selection pane="bottomRight" activeCell="C38" sqref="C38"/>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38" sqref="C38"/>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849</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850</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C38" sqref="C38"/>
      <selection pane="topRight" activeCell="C38" sqref="C38"/>
      <selection pane="bottomLeft" activeCell="C38" sqref="C38"/>
      <selection pane="bottomRight" activeCell="C38" sqref="C38"/>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tabSelected="1" workbookViewId="0">
      <selection activeCell="B29" sqref="B29"/>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851</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C38" sqref="C38"/>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859</v>
      </c>
    </row>
    <row r="5" spans="1:3" ht="15" thickBot="1" x14ac:dyDescent="0.25">
      <c r="B5" s="208" t="s">
        <v>743</v>
      </c>
    </row>
    <row r="6" spans="1:3" ht="15.75" thickBot="1" x14ac:dyDescent="0.3">
      <c r="B6" s="96" t="s">
        <v>28</v>
      </c>
    </row>
    <row r="9" spans="1:3" ht="15" x14ac:dyDescent="0.25">
      <c r="A9" s="100" t="s">
        <v>215</v>
      </c>
      <c r="B9" s="100" t="s">
        <v>200</v>
      </c>
      <c r="C9" s="100" t="s">
        <v>851</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32" sqref="B3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852</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32" sqref="B32"/>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B32" sqref="B32"/>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853</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32" sqref="B32"/>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B32" sqref="B32"/>
      <selection pane="topRight" activeCell="B32" sqref="B32"/>
      <selection pane="bottomLeft" activeCell="B32" sqref="B32"/>
      <selection pane="bottomRight" activeCell="B32" sqref="B32"/>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B32" sqref="B3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858</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B32" sqref="B32"/>
      <selection pane="topRight" activeCell="B32" sqref="B32"/>
      <selection pane="bottomLeft" activeCell="B32" sqref="B32"/>
      <selection pane="bottomRight" activeCell="B32" sqref="B32"/>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32" sqref="B32"/>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B32" sqref="B32"/>
      <selection pane="topRight" activeCell="B32" sqref="B32"/>
      <selection pane="bottomLeft" activeCell="B32" sqref="B32"/>
      <selection pane="bottomRight" activeCell="B32" sqref="B32"/>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B32" sqref="B32"/>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857</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B32" sqref="B32"/>
      <selection pane="topRight" activeCell="B32" sqref="B32"/>
      <selection pane="bottomLeft" activeCell="B32" sqref="B32"/>
      <selection pane="bottomRight" activeCell="B32" sqref="B32"/>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B32" sqref="B32"/>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B32" sqref="B32"/>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851</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32" sqref="B32"/>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851</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B32" sqref="B3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852</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32" sqref="B32"/>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B32" sqref="B32"/>
      <selection pane="topRight" activeCell="B32" sqref="B32"/>
      <selection pane="bottomLeft" activeCell="B32" sqref="B32"/>
      <selection pane="bottomRight" activeCell="B32" sqref="B32"/>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865</v>
      </c>
      <c r="C3" s="33" t="s">
        <v>866</v>
      </c>
      <c r="D3" s="33" t="s">
        <v>197</v>
      </c>
      <c r="E3" s="33" t="s">
        <v>869</v>
      </c>
      <c r="F3" s="33" t="s">
        <v>864</v>
      </c>
      <c r="G3" s="33" t="s">
        <v>867</v>
      </c>
    </row>
    <row r="4" spans="1:7" ht="15" x14ac:dyDescent="0.25">
      <c r="A4" s="7"/>
      <c r="B4" s="32" t="s">
        <v>861</v>
      </c>
      <c r="C4" s="32" t="s">
        <v>862</v>
      </c>
      <c r="D4" s="32" t="s">
        <v>745</v>
      </c>
      <c r="E4" s="32" t="s">
        <v>746</v>
      </c>
      <c r="F4" s="32" t="s">
        <v>863</v>
      </c>
      <c r="G4" s="32" t="s">
        <v>868</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B32" sqref="B3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B32" sqref="B32"/>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32" sqref="B32"/>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C38" sqref="C38"/>
      <selection pane="topRight" activeCell="C38" sqref="C38"/>
      <selection pane="bottomLeft" activeCell="C38" sqref="C38"/>
      <selection pane="bottomRight" activeCell="C38" sqref="C38"/>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C38" sqref="C3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2023-11-17T09:18:07Z</dcterms:modified>
</cp:coreProperties>
</file>